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0740" activeTab="2"/>
  </bookViews>
  <sheets>
    <sheet name="Raw Data" sheetId="1" r:id="rId1"/>
    <sheet name="Plot Summary" sheetId="2" r:id="rId2"/>
    <sheet name="Data for PC-Ord" sheetId="3" r:id="rId3"/>
  </sheets>
  <definedNames/>
  <calcPr fullCalcOnLoad="1"/>
</workbook>
</file>

<file path=xl/comments1.xml><?xml version="1.0" encoding="utf-8"?>
<comments xmlns="http://schemas.openxmlformats.org/spreadsheetml/2006/main">
  <authors>
    <author>Julia Angstmann</author>
  </authors>
  <commentList>
    <comment ref="B41" authorId="0">
      <text>
        <r>
          <rPr>
            <b/>
            <sz val="8"/>
            <rFont val="Tahoma"/>
            <family val="2"/>
          </rPr>
          <t>Julia Angstmann:</t>
        </r>
        <r>
          <rPr>
            <sz val="8"/>
            <rFont val="Tahoma"/>
            <family val="2"/>
          </rPr>
          <t xml:space="preserve">
For each species in each line, add up the ranges of values (in cm).  For example, ARNO at Line 1 = 12-62cm; 74-93cm, 683-721cm; etc.  Then add ranges together (62-12)+(93-74)+(721-683) etc.</t>
        </r>
      </text>
    </comment>
    <comment ref="H45" authorId="0">
      <text>
        <r>
          <rPr>
            <b/>
            <sz val="8"/>
            <rFont val="Tahoma"/>
            <family val="2"/>
          </rPr>
          <t>Julia Angstmann:</t>
        </r>
        <r>
          <rPr>
            <sz val="8"/>
            <rFont val="Tahoma"/>
            <family val="2"/>
          </rPr>
          <t xml:space="preserve">
This is simply the total length you measured in cm.  So 5, 30 meter lengths = 15,000 cm.</t>
        </r>
      </text>
    </comment>
  </commentList>
</comments>
</file>

<file path=xl/sharedStrings.xml><?xml version="1.0" encoding="utf-8"?>
<sst xmlns="http://schemas.openxmlformats.org/spreadsheetml/2006/main" count="487" uniqueCount="306">
  <si>
    <t>Hesperostipa comata</t>
  </si>
  <si>
    <t>Pascopyron smithii</t>
  </si>
  <si>
    <t>Bouteloua gracilis</t>
  </si>
  <si>
    <t>Eryogonum sp.</t>
  </si>
  <si>
    <t>Koelaria</t>
  </si>
  <si>
    <t>?Phlox</t>
  </si>
  <si>
    <t>?Cirsium</t>
  </si>
  <si>
    <t>Parmelia lichen</t>
  </si>
  <si>
    <t>Comandra sp.</t>
  </si>
  <si>
    <t>Carex sp.</t>
  </si>
  <si>
    <t>Lepidium sp.</t>
  </si>
  <si>
    <t>% Frequency</t>
  </si>
  <si>
    <t>Poa secunda</t>
  </si>
  <si>
    <t>Chenopod</t>
  </si>
  <si>
    <t>% Cover</t>
  </si>
  <si>
    <t>Species</t>
  </si>
  <si>
    <t>Plot 1</t>
  </si>
  <si>
    <t>Plot 2</t>
  </si>
  <si>
    <t>Plot 3</t>
  </si>
  <si>
    <t>Plot 4</t>
  </si>
  <si>
    <t>Plot 5</t>
  </si>
  <si>
    <t>Plot 6</t>
  </si>
  <si>
    <t>Plot 7</t>
  </si>
  <si>
    <t>Plot 8</t>
  </si>
  <si>
    <t>Plot 9</t>
  </si>
  <si>
    <t>Plot 10</t>
  </si>
  <si>
    <t>Plot 11</t>
  </si>
  <si>
    <t>Plot 12</t>
  </si>
  <si>
    <t>Plot 13</t>
  </si>
  <si>
    <t>Plot 14</t>
  </si>
  <si>
    <t>Plot 15</t>
  </si>
  <si>
    <t># Quadrats per cover class</t>
  </si>
  <si>
    <t>Class 1 = 6</t>
  </si>
  <si>
    <t>Class 2 = 3</t>
  </si>
  <si>
    <t>Class 1 = 5</t>
  </si>
  <si>
    <t>Class 2 = 9</t>
  </si>
  <si>
    <t>Class 3 = 1</t>
  </si>
  <si>
    <t>Class 2 = 2</t>
  </si>
  <si>
    <t>Class 1 = 3</t>
  </si>
  <si>
    <t>Class 1 = 4</t>
  </si>
  <si>
    <t>Class 2 = 1</t>
  </si>
  <si>
    <t>Class 1 = 1</t>
  </si>
  <si>
    <t># quads x midpoint</t>
  </si>
  <si>
    <t>sum of classes</t>
  </si>
  <si>
    <t>Class 3 = 3</t>
  </si>
  <si>
    <t>% Composition</t>
  </si>
  <si>
    <t>Line Intercept Data</t>
  </si>
  <si>
    <t>Bare Ground</t>
  </si>
  <si>
    <t>Class 3 = 5</t>
  </si>
  <si>
    <t>Class 4 = 6</t>
  </si>
  <si>
    <t>Class 5 = 4</t>
  </si>
  <si>
    <t>Total Canopy Cover of All Species</t>
  </si>
  <si>
    <t>Artemisia nova</t>
  </si>
  <si>
    <t>Chrysothamnus viscidiflorus</t>
  </si>
  <si>
    <t>Eriogonum microthecum</t>
  </si>
  <si>
    <t>Rhus trilobata</t>
  </si>
  <si>
    <t>SPECIES</t>
  </si>
  <si>
    <t>LINE 1</t>
  </si>
  <si>
    <t>LINE 2</t>
  </si>
  <si>
    <t>LINE 3</t>
  </si>
  <si>
    <t>LINE 4</t>
  </si>
  <si>
    <t>LINE 5</t>
  </si>
  <si>
    <t>% COVER</t>
  </si>
  <si>
    <t>Total Line Length</t>
  </si>
  <si>
    <t>Total Length Intercepted by Spp.</t>
  </si>
  <si>
    <t>Group Name:</t>
  </si>
  <si>
    <t>Slope:</t>
  </si>
  <si>
    <t>Aspect:</t>
  </si>
  <si>
    <t>ELEV=meters</t>
  </si>
  <si>
    <t>SAND=soil sandiness (1-very little sand, 3-approximately equal sand and clay, 5-high sand content)</t>
  </si>
  <si>
    <t>SOILDEPT=soil depth (1- very shallow and rocky (&lt;25 cm), 3- moderately shallow (25-50 cm) or rocky, 5-deep (&gt;50 cm) and not very rocky)</t>
  </si>
  <si>
    <t>Elev:</t>
  </si>
  <si>
    <t>Soildepth:</t>
  </si>
  <si>
    <t>Total veg cover</t>
  </si>
  <si>
    <t>ABSOLUTE</t>
  </si>
  <si>
    <t>RELATIVE</t>
  </si>
  <si>
    <t>Shrubs</t>
  </si>
  <si>
    <t>Forbs</t>
  </si>
  <si>
    <t>%Cover</t>
  </si>
  <si>
    <t>Functional group cover</t>
  </si>
  <si>
    <t>Graminoids</t>
  </si>
  <si>
    <t>Relative % cover</t>
  </si>
  <si>
    <t>Veg Cover</t>
  </si>
  <si>
    <t>Note 3: You can make some other plots and tables to help characterize your stand.</t>
  </si>
  <si>
    <t>Note 2: Alphebetize your list by species name (data-sort). Common names are also ok. If you used codes, make sure to include a key to the names.</t>
  </si>
  <si>
    <t>Parent Material:</t>
  </si>
  <si>
    <t>Sandiness:</t>
  </si>
  <si>
    <t>Parent Material: 1 = Alluvium; 2 = Sandstone; 3 = Limestone</t>
  </si>
  <si>
    <t>BOTANY 4700/5700   2002-2003-2004-2005 Classes School Section   Grassland Percent Cover Data</t>
  </si>
  <si>
    <t>Include zeros for species not recorded!</t>
  </si>
  <si>
    <t>CODE</t>
  </si>
  <si>
    <t>Latin Name</t>
  </si>
  <si>
    <t>Common Name</t>
  </si>
  <si>
    <t>Notes</t>
  </si>
  <si>
    <t>ACHY</t>
  </si>
  <si>
    <t>Achnatherum hymenoides</t>
  </si>
  <si>
    <t>Indian Ricegrass</t>
  </si>
  <si>
    <t>Q</t>
  </si>
  <si>
    <t>AGOS</t>
  </si>
  <si>
    <t>Agoseris sp.</t>
  </si>
  <si>
    <t>ALCE</t>
  </si>
  <si>
    <t>Allium cernuum</t>
  </si>
  <si>
    <t>Nodding Onion</t>
  </si>
  <si>
    <t>ALDE</t>
  </si>
  <si>
    <t>Alyssum desertorum</t>
  </si>
  <si>
    <t>ALGE</t>
  </si>
  <si>
    <t>Allium geyerii</t>
  </si>
  <si>
    <t>ALTE</t>
  </si>
  <si>
    <t>Allium textile</t>
  </si>
  <si>
    <t>Onion</t>
  </si>
  <si>
    <t>APIA</t>
  </si>
  <si>
    <t>Apiaceae sp.</t>
  </si>
  <si>
    <t>ARFR</t>
  </si>
  <si>
    <t>Artemisia frigida</t>
  </si>
  <si>
    <t>Fringed sage</t>
  </si>
  <si>
    <t>ARHO</t>
  </si>
  <si>
    <t>Arenaria hookeri</t>
  </si>
  <si>
    <t>Sandwort</t>
  </si>
  <si>
    <t>ARNO</t>
  </si>
  <si>
    <t>Black Sagebrush</t>
  </si>
  <si>
    <t>ARTR</t>
  </si>
  <si>
    <t>Artemesia tridentada</t>
  </si>
  <si>
    <t>BOGR</t>
  </si>
  <si>
    <t>Blue Grama</t>
  </si>
  <si>
    <t>BRAS</t>
  </si>
  <si>
    <t>Brassicaceae sp.</t>
  </si>
  <si>
    <t>Mustard</t>
  </si>
  <si>
    <t>BUDA</t>
  </si>
  <si>
    <t>Buchloe dactyloides</t>
  </si>
  <si>
    <t>Buffalo Grass</t>
  </si>
  <si>
    <t>CALO</t>
  </si>
  <si>
    <t>Calamovilfa longifolia</t>
  </si>
  <si>
    <t>Sandreed</t>
  </si>
  <si>
    <t>CANU</t>
  </si>
  <si>
    <t xml:space="preserve">Calochortus nuttallii </t>
  </si>
  <si>
    <t>Mariposa Lily</t>
  </si>
  <si>
    <t>CAPE</t>
  </si>
  <si>
    <t>Carex pensylvanica</t>
  </si>
  <si>
    <t>Penn. Sedge</t>
  </si>
  <si>
    <t>CARE</t>
  </si>
  <si>
    <t>Carex spp.</t>
  </si>
  <si>
    <t>Sedge spp.</t>
  </si>
  <si>
    <t>CEMO</t>
  </si>
  <si>
    <t>Cercocarpus montanus</t>
  </si>
  <si>
    <t>Mountain Mahogany</t>
  </si>
  <si>
    <t>CHEN</t>
  </si>
  <si>
    <t>Chenopodiaceae sp.</t>
  </si>
  <si>
    <t>Kochia?</t>
  </si>
  <si>
    <t>CHRY</t>
  </si>
  <si>
    <t>Chrysopsis sp.</t>
  </si>
  <si>
    <t>CHVI</t>
  </si>
  <si>
    <t>Douglas or Green Rabbitbrush</t>
  </si>
  <si>
    <t>CIRS</t>
  </si>
  <si>
    <t>Cirsium sp.</t>
  </si>
  <si>
    <t>Thistle</t>
  </si>
  <si>
    <t>COMP</t>
  </si>
  <si>
    <t>Composite sp.</t>
  </si>
  <si>
    <t>Unknown composite</t>
  </si>
  <si>
    <t>COPA</t>
  </si>
  <si>
    <t>Comandra pallida</t>
  </si>
  <si>
    <t>Toad-flax</t>
  </si>
  <si>
    <t>COUM</t>
  </si>
  <si>
    <t>Comandra umbellata</t>
  </si>
  <si>
    <t>Bastard Toad-flax</t>
  </si>
  <si>
    <t>CYAC</t>
  </si>
  <si>
    <t>Cymopterus acaulis</t>
  </si>
  <si>
    <t>Parsley</t>
  </si>
  <si>
    <t>DESC</t>
  </si>
  <si>
    <t>Descurania spp.</t>
  </si>
  <si>
    <t>DRAB</t>
  </si>
  <si>
    <t>Draba sp.</t>
  </si>
  <si>
    <t>Drapa</t>
  </si>
  <si>
    <t>ELIN</t>
  </si>
  <si>
    <t>Elymus intermedia</t>
  </si>
  <si>
    <t>ELSM</t>
  </si>
  <si>
    <t xml:space="preserve">Elymus smithii </t>
  </si>
  <si>
    <t>Western Wheatgrass</t>
  </si>
  <si>
    <t>ELSP</t>
  </si>
  <si>
    <t>Elymus spicatus</t>
  </si>
  <si>
    <t>Bluebunch Wheatgrass</t>
  </si>
  <si>
    <t>ERAL</t>
  </si>
  <si>
    <t>Eriogonum alatum</t>
  </si>
  <si>
    <t>Tall Buckwheat</t>
  </si>
  <si>
    <t>tall flower stalk, elongated basal leaves</t>
  </si>
  <si>
    <t>EREF</t>
  </si>
  <si>
    <t>Eriogonum effusum</t>
  </si>
  <si>
    <t>Spreading Buckwheat</t>
  </si>
  <si>
    <t>Shrub</t>
  </si>
  <si>
    <t>ERFL</t>
  </si>
  <si>
    <t>Eriogonum flavum</t>
  </si>
  <si>
    <t>Yellow Buckwheat</t>
  </si>
  <si>
    <t>gray-green, oblong fuzzy basal leaves</t>
  </si>
  <si>
    <t>GUSA</t>
  </si>
  <si>
    <t>Guitierrezia sarothrae</t>
  </si>
  <si>
    <t>Snakeweed</t>
  </si>
  <si>
    <t>HECO</t>
  </si>
  <si>
    <t>NeedleandThread Grass</t>
  </si>
  <si>
    <t>HEDR</t>
  </si>
  <si>
    <t>Hedeoma drummondii</t>
  </si>
  <si>
    <t>Drummond False Pennroyal</t>
  </si>
  <si>
    <t>HEVI</t>
  </si>
  <si>
    <t>Heterotheca villosa</t>
  </si>
  <si>
    <t>Hairy Goldenaster</t>
  </si>
  <si>
    <t>KOMA</t>
  </si>
  <si>
    <t>Koeleria macrantha</t>
  </si>
  <si>
    <t>Junegrass</t>
  </si>
  <si>
    <t>LAMI</t>
  </si>
  <si>
    <t>Lamiaceae sp.</t>
  </si>
  <si>
    <t>LEMO</t>
  </si>
  <si>
    <t>Lesquerella montana</t>
  </si>
  <si>
    <t>Mountain Bladderpod</t>
  </si>
  <si>
    <t>LEPI</t>
  </si>
  <si>
    <t>Pepper Grass</t>
  </si>
  <si>
    <t>LILE</t>
  </si>
  <si>
    <t>Linum lewisii</t>
  </si>
  <si>
    <t>Praire Flax</t>
  </si>
  <si>
    <t>LOMA</t>
  </si>
  <si>
    <t>Lomatium spp.</t>
  </si>
  <si>
    <t>LOOR</t>
  </si>
  <si>
    <t>Lomatium orientale</t>
  </si>
  <si>
    <t>Oriental Lomatium</t>
  </si>
  <si>
    <t>MACA</t>
  </si>
  <si>
    <t>Machaentheria canescens</t>
  </si>
  <si>
    <t>purple aster</t>
  </si>
  <si>
    <t>MUFI</t>
  </si>
  <si>
    <t>Muhlenbergia filiculmis</t>
  </si>
  <si>
    <t>Slimstem Muhli</t>
  </si>
  <si>
    <t>OPPO</t>
  </si>
  <si>
    <t>Opuntia polyacantha</t>
  </si>
  <si>
    <t>Prickly Pear Cactus</t>
  </si>
  <si>
    <t>ORHY</t>
  </si>
  <si>
    <t>Oryzopsis hymenoides</t>
  </si>
  <si>
    <t>PADE</t>
  </si>
  <si>
    <t>Paronychia depressa</t>
  </si>
  <si>
    <t>Whitlow wort</t>
  </si>
  <si>
    <t>PAVA</t>
  </si>
  <si>
    <t>Parmelia vagans</t>
  </si>
  <si>
    <t>Wandering Lichen</t>
  </si>
  <si>
    <t>PHHO</t>
  </si>
  <si>
    <t>Phlox hoodii</t>
  </si>
  <si>
    <t>Hood's Phlox</t>
  </si>
  <si>
    <t>PHLO</t>
  </si>
  <si>
    <t>Phlox sp.</t>
  </si>
  <si>
    <t>POSE</t>
  </si>
  <si>
    <t>Sandberg Bluegrass</t>
  </si>
  <si>
    <t>POTE</t>
  </si>
  <si>
    <t>Potentilla sp.</t>
  </si>
  <si>
    <t>PUTR</t>
  </si>
  <si>
    <t>Purshia tridentata</t>
  </si>
  <si>
    <t>Bitterbrush</t>
  </si>
  <si>
    <t>RHTR</t>
  </si>
  <si>
    <t xml:space="preserve">Rhus trilobata </t>
  </si>
  <si>
    <t>Skunkbush</t>
  </si>
  <si>
    <t>RICE</t>
  </si>
  <si>
    <t>RIBE</t>
  </si>
  <si>
    <t>Ribes cereum</t>
  </si>
  <si>
    <t>Currant</t>
  </si>
  <si>
    <t>SAAU</t>
  </si>
  <si>
    <t>Salsosa australis</t>
  </si>
  <si>
    <t>Russian Thistle</t>
  </si>
  <si>
    <t>bushy; inconspicuous fruits</t>
  </si>
  <si>
    <t>SACO</t>
  </si>
  <si>
    <t>Salsosa collina</t>
  </si>
  <si>
    <t>Slender Russian Thistle</t>
  </si>
  <si>
    <t>tall, branchy but not bushy, large fruits</t>
  </si>
  <si>
    <t>SELA</t>
  </si>
  <si>
    <t>Sedum lanceolatum</t>
  </si>
  <si>
    <t>Stonecrop</t>
  </si>
  <si>
    <t>SPCO</t>
  </si>
  <si>
    <t>Sphaeralcea coccinea</t>
  </si>
  <si>
    <t>Scarlet Globemallow</t>
  </si>
  <si>
    <t>TEAC</t>
  </si>
  <si>
    <t>Tetraneuris acaulis</t>
  </si>
  <si>
    <t>Stemless 4-nerve Daisy</t>
  </si>
  <si>
    <t>TECA</t>
  </si>
  <si>
    <t>Tetradymia canescens</t>
  </si>
  <si>
    <t>Horsebrush</t>
  </si>
  <si>
    <t>TETO</t>
  </si>
  <si>
    <t>TETR</t>
  </si>
  <si>
    <t>Tetraneuris sp.</t>
  </si>
  <si>
    <t>Tetraneuris torreyana</t>
  </si>
  <si>
    <t>TOHO</t>
  </si>
  <si>
    <t>Townsendia hookeri</t>
  </si>
  <si>
    <t>Hooker's Twonsend daisy</t>
  </si>
  <si>
    <t>TRIF</t>
  </si>
  <si>
    <t>Trifolium sp.</t>
  </si>
  <si>
    <t>Clover</t>
  </si>
  <si>
    <t>YUGL</t>
  </si>
  <si>
    <t>Yucca glauca</t>
  </si>
  <si>
    <t xml:space="preserve">Yucca </t>
  </si>
  <si>
    <t>Moss/Lichens</t>
  </si>
  <si>
    <t>Astragalus tridactylicus is a 3-leaflet pea like plant in rocks</t>
  </si>
  <si>
    <t>Eriogonum alatum is TALL buckwheat with elongate basal leaves, large flowers</t>
  </si>
  <si>
    <t>EXAMPLE! USE YOUR GROUP'S DATA HERE!</t>
  </si>
  <si>
    <t>SLOPE, ASPECT = degrees</t>
  </si>
  <si>
    <t>Big Sagebrush</t>
  </si>
  <si>
    <t>SUM</t>
  </si>
  <si>
    <t>Quadrat Data (these values are Daubenmire categories; use mid-points if you prefer, and skip column Q)</t>
  </si>
  <si>
    <t>2009: Enter Absolute %cover Here</t>
  </si>
  <si>
    <t>TeamAwesome</t>
  </si>
  <si>
    <t>TeamEmma</t>
  </si>
  <si>
    <t>TeamBrian</t>
  </si>
  <si>
    <t>TeamHans</t>
  </si>
  <si>
    <t>TeamJerod</t>
  </si>
  <si>
    <r>
      <t xml:space="preserve">Note 1: Use </t>
    </r>
    <r>
      <rPr>
        <b/>
        <sz val="10"/>
        <color indexed="10"/>
        <rFont val="Arial"/>
        <family val="2"/>
      </rPr>
      <t xml:space="preserve">paste special values </t>
    </r>
    <r>
      <rPr>
        <b/>
        <sz val="10"/>
        <rFont val="Arial"/>
        <family val="2"/>
      </rPr>
      <t>to copy the data here from the raw data calculation sheet</t>
    </r>
  </si>
  <si>
    <t>IF YOU FOUND A SPECIES THAT IS NOT LISTED, ADD IT AT THE END.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</si>
</sst>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57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814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'Plot Summary'!$A$7:$A$23</c:f>
              <c:strCache/>
            </c:strRef>
          </c:cat>
          <c:val>
            <c:numRef>
              <c:f>'Plot Summary'!$B$7:$B$23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'Plot Summary'!$A$7:$A$23</c:f>
              <c:strCache/>
            </c:strRef>
          </c:cat>
          <c:val>
            <c:numRef>
              <c:f>'Plot Summary'!$C$7:$C$23</c:f>
              <c:numCache/>
            </c:numRef>
          </c:val>
        </c:ser>
        <c:axId val="49523909"/>
        <c:axId val="43061998"/>
      </c:barChart>
      <c:catAx>
        <c:axId val="4952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1998"/>
        <c:crosses val="autoZero"/>
        <c:auto val="1"/>
        <c:lblOffset val="100"/>
        <c:tickLblSkip val="2"/>
        <c:noMultiLvlLbl val="0"/>
      </c:catAx>
      <c:valAx>
        <c:axId val="43061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23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2555"/>
          <c:w val="0.133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14</xdr:row>
      <xdr:rowOff>57150</xdr:rowOff>
    </xdr:from>
    <xdr:to>
      <xdr:col>14</xdr:col>
      <xdr:colOff>19050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886200" y="232410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7">
      <selection activeCell="S17" sqref="S17"/>
    </sheetView>
  </sheetViews>
  <sheetFormatPr defaultColWidth="9.140625" defaultRowHeight="12.75"/>
  <cols>
    <col min="1" max="1" width="24.421875" style="0" bestFit="1" customWidth="1"/>
    <col min="2" max="6" width="6.57421875" style="0" bestFit="1" customWidth="1"/>
    <col min="7" max="7" width="31.421875" style="0" bestFit="1" customWidth="1"/>
    <col min="8" max="8" width="17.28125" style="0" bestFit="1" customWidth="1"/>
    <col min="9" max="9" width="9.421875" style="0" bestFit="1" customWidth="1"/>
    <col min="10" max="10" width="6.140625" style="0" bestFit="1" customWidth="1"/>
    <col min="11" max="16" width="7.140625" style="0" bestFit="1" customWidth="1"/>
    <col min="17" max="17" width="11.57421875" style="0" customWidth="1"/>
    <col min="18" max="18" width="18.57421875" style="0" bestFit="1" customWidth="1"/>
    <col min="19" max="19" width="19.140625" style="0" bestFit="1" customWidth="1"/>
    <col min="20" max="20" width="8.28125" style="0" bestFit="1" customWidth="1"/>
    <col min="21" max="21" width="12.57421875" style="0" bestFit="1" customWidth="1"/>
    <col min="22" max="22" width="14.421875" style="0" bestFit="1" customWidth="1"/>
  </cols>
  <sheetData>
    <row r="1" spans="1:2" ht="12.75">
      <c r="A1" t="s">
        <v>65</v>
      </c>
      <c r="B1" s="30" t="s">
        <v>293</v>
      </c>
    </row>
    <row r="2" spans="1:3" ht="12.75">
      <c r="A2" t="s">
        <v>66</v>
      </c>
      <c r="C2" t="s">
        <v>85</v>
      </c>
    </row>
    <row r="3" spans="1:3" ht="12.75">
      <c r="A3" t="s">
        <v>67</v>
      </c>
      <c r="C3" t="s">
        <v>86</v>
      </c>
    </row>
    <row r="4" spans="1:3" ht="12.75">
      <c r="A4" t="s">
        <v>71</v>
      </c>
      <c r="C4" t="s">
        <v>72</v>
      </c>
    </row>
    <row r="6" spans="1:3" ht="12.75">
      <c r="A6" t="s">
        <v>294</v>
      </c>
      <c r="C6" s="6"/>
    </row>
    <row r="7" spans="1:3" ht="12.75">
      <c r="A7" s="6" t="s">
        <v>68</v>
      </c>
      <c r="C7" s="6"/>
    </row>
    <row r="8" spans="1:3" ht="12.75">
      <c r="A8" s="6" t="s">
        <v>87</v>
      </c>
      <c r="C8" s="6"/>
    </row>
    <row r="9" spans="1:3" ht="12.75">
      <c r="A9" s="6" t="s">
        <v>69</v>
      </c>
      <c r="C9" s="6"/>
    </row>
    <row r="10" ht="12.75">
      <c r="A10" s="6" t="s">
        <v>70</v>
      </c>
    </row>
    <row r="11" ht="12.75">
      <c r="A11" s="6"/>
    </row>
    <row r="12" ht="15.75">
      <c r="A12" s="4" t="s">
        <v>297</v>
      </c>
    </row>
    <row r="14" spans="1:22" s="1" customFormat="1" ht="12.75">
      <c r="A14" s="1" t="s">
        <v>15</v>
      </c>
      <c r="B14" s="1" t="s">
        <v>16</v>
      </c>
      <c r="C14" s="1" t="s">
        <v>17</v>
      </c>
      <c r="D14" s="1" t="s">
        <v>18</v>
      </c>
      <c r="E14" s="1" t="s">
        <v>19</v>
      </c>
      <c r="F14" s="1" t="s">
        <v>20</v>
      </c>
      <c r="G14" s="1" t="s">
        <v>21</v>
      </c>
      <c r="H14" s="1" t="s">
        <v>22</v>
      </c>
      <c r="I14" s="1" t="s">
        <v>23</v>
      </c>
      <c r="J14" s="1" t="s">
        <v>24</v>
      </c>
      <c r="K14" s="1" t="s">
        <v>25</v>
      </c>
      <c r="L14" s="1" t="s">
        <v>26</v>
      </c>
      <c r="M14" s="1" t="s">
        <v>27</v>
      </c>
      <c r="N14" s="1" t="s">
        <v>28</v>
      </c>
      <c r="O14" s="1" t="s">
        <v>29</v>
      </c>
      <c r="P14" s="1" t="s">
        <v>30</v>
      </c>
      <c r="Q14" s="1" t="s">
        <v>31</v>
      </c>
      <c r="R14" s="1" t="s">
        <v>42</v>
      </c>
      <c r="S14" s="1" t="s">
        <v>43</v>
      </c>
      <c r="T14" s="2" t="s">
        <v>14</v>
      </c>
      <c r="U14" s="1" t="s">
        <v>11</v>
      </c>
      <c r="V14" s="1" t="s">
        <v>45</v>
      </c>
    </row>
    <row r="15" spans="1:22" ht="12.75">
      <c r="A15" t="s">
        <v>0</v>
      </c>
      <c r="B15">
        <v>2</v>
      </c>
      <c r="C15">
        <v>1</v>
      </c>
      <c r="F15">
        <v>2</v>
      </c>
      <c r="G15">
        <v>3</v>
      </c>
      <c r="H15">
        <v>2</v>
      </c>
      <c r="I15">
        <v>3</v>
      </c>
      <c r="J15">
        <v>1</v>
      </c>
      <c r="K15">
        <v>1</v>
      </c>
      <c r="L15">
        <v>1</v>
      </c>
      <c r="M15">
        <v>1</v>
      </c>
      <c r="N15">
        <v>1</v>
      </c>
      <c r="P15">
        <v>3</v>
      </c>
      <c r="Q15" t="s">
        <v>32</v>
      </c>
      <c r="R15">
        <f>6*2.5</f>
        <v>15</v>
      </c>
      <c r="T15" s="3"/>
      <c r="U15" s="5"/>
      <c r="V15" s="5"/>
    </row>
    <row r="16" spans="17:22" ht="12.75">
      <c r="Q16" t="s">
        <v>33</v>
      </c>
      <c r="R16">
        <f>3*15</f>
        <v>45</v>
      </c>
      <c r="T16" s="3"/>
      <c r="U16" s="5"/>
      <c r="V16" s="5"/>
    </row>
    <row r="17" spans="17:22" ht="12.75">
      <c r="Q17" t="s">
        <v>44</v>
      </c>
      <c r="R17">
        <f>3*37.5</f>
        <v>112.5</v>
      </c>
      <c r="S17">
        <f>SUM(R15:R17)</f>
        <v>172.5</v>
      </c>
      <c r="T17" s="3">
        <f>S17/15</f>
        <v>11.5</v>
      </c>
      <c r="U17" s="5">
        <f>(12/15)*100</f>
        <v>80</v>
      </c>
      <c r="V17" s="5">
        <f>(T17/T$40)*100</f>
        <v>31.651376146789</v>
      </c>
    </row>
    <row r="18" spans="1:22" ht="12.75">
      <c r="A18" t="s">
        <v>1</v>
      </c>
      <c r="B18">
        <v>2</v>
      </c>
      <c r="C18">
        <v>1</v>
      </c>
      <c r="D18">
        <v>2</v>
      </c>
      <c r="E18">
        <v>2</v>
      </c>
      <c r="F18">
        <v>2</v>
      </c>
      <c r="G18">
        <v>2</v>
      </c>
      <c r="H18">
        <v>1</v>
      </c>
      <c r="I18">
        <v>2</v>
      </c>
      <c r="J18">
        <v>2</v>
      </c>
      <c r="K18">
        <v>3</v>
      </c>
      <c r="L18">
        <v>2</v>
      </c>
      <c r="M18">
        <v>1</v>
      </c>
      <c r="N18">
        <v>1</v>
      </c>
      <c r="O18">
        <v>1</v>
      </c>
      <c r="P18">
        <v>2</v>
      </c>
      <c r="Q18" t="s">
        <v>34</v>
      </c>
      <c r="R18">
        <f>5*2.5</f>
        <v>12.5</v>
      </c>
      <c r="T18" s="3"/>
      <c r="U18" s="5"/>
      <c r="V18" s="5"/>
    </row>
    <row r="19" spans="17:22" ht="12.75">
      <c r="Q19" t="s">
        <v>35</v>
      </c>
      <c r="R19">
        <f>9*15</f>
        <v>135</v>
      </c>
      <c r="T19" s="3"/>
      <c r="U19" s="5"/>
      <c r="V19" s="5"/>
    </row>
    <row r="20" spans="17:22" ht="12.75">
      <c r="Q20" t="s">
        <v>36</v>
      </c>
      <c r="R20">
        <f>1*37.5</f>
        <v>37.5</v>
      </c>
      <c r="S20">
        <f>SUM(R18:R20)</f>
        <v>185</v>
      </c>
      <c r="T20" s="3">
        <f>S20/15</f>
        <v>12.333333333333334</v>
      </c>
      <c r="U20" s="5">
        <f>(15/15)*100</f>
        <v>100</v>
      </c>
      <c r="V20" s="5">
        <f>(T20/T$40)*100</f>
        <v>33.94495412844038</v>
      </c>
    </row>
    <row r="21" spans="1:22" ht="12.75">
      <c r="A21" t="s">
        <v>2</v>
      </c>
      <c r="B21">
        <v>1</v>
      </c>
      <c r="G21">
        <v>1</v>
      </c>
      <c r="H21">
        <v>1</v>
      </c>
      <c r="I21">
        <v>1</v>
      </c>
      <c r="J21">
        <v>3</v>
      </c>
      <c r="M21">
        <v>2</v>
      </c>
      <c r="N21">
        <v>1</v>
      </c>
      <c r="O21">
        <v>2</v>
      </c>
      <c r="P21">
        <v>1</v>
      </c>
      <c r="Q21" t="s">
        <v>32</v>
      </c>
      <c r="R21">
        <f>6*2.5</f>
        <v>15</v>
      </c>
      <c r="T21" s="3"/>
      <c r="U21" s="5"/>
      <c r="V21" s="5"/>
    </row>
    <row r="22" spans="17:22" ht="12.75">
      <c r="Q22" t="s">
        <v>37</v>
      </c>
      <c r="R22">
        <f>2*15</f>
        <v>30</v>
      </c>
      <c r="T22" s="3"/>
      <c r="U22" s="5"/>
      <c r="V22" s="5"/>
    </row>
    <row r="23" spans="17:22" ht="12.75">
      <c r="Q23" t="s">
        <v>36</v>
      </c>
      <c r="R23">
        <f>1*37.5</f>
        <v>37.5</v>
      </c>
      <c r="S23">
        <f>SUM(R21:R23)</f>
        <v>82.5</v>
      </c>
      <c r="T23" s="3">
        <f>S23/15</f>
        <v>5.5</v>
      </c>
      <c r="U23" s="5">
        <f>(9/15)*100</f>
        <v>60</v>
      </c>
      <c r="V23" s="5">
        <f>(T23/T$40)*100</f>
        <v>15.137614678899086</v>
      </c>
    </row>
    <row r="24" spans="1:22" ht="12.75">
      <c r="A24" t="s">
        <v>3</v>
      </c>
      <c r="B24">
        <v>1</v>
      </c>
      <c r="L24">
        <v>1</v>
      </c>
      <c r="P24">
        <v>1</v>
      </c>
      <c r="Q24" t="s">
        <v>38</v>
      </c>
      <c r="R24">
        <f>3*2.5</f>
        <v>7.5</v>
      </c>
      <c r="S24">
        <f>SUM(R24)</f>
        <v>7.5</v>
      </c>
      <c r="T24" s="3">
        <f>S24/15</f>
        <v>0.5</v>
      </c>
      <c r="U24" s="5">
        <f>(3/15)*100</f>
        <v>20</v>
      </c>
      <c r="V24" s="5">
        <f>(T24/T$40)*100</f>
        <v>1.376146788990826</v>
      </c>
    </row>
    <row r="25" spans="1:22" ht="12.75">
      <c r="A25" t="s">
        <v>12</v>
      </c>
      <c r="B25">
        <v>1</v>
      </c>
      <c r="G25">
        <v>1</v>
      </c>
      <c r="H25">
        <v>1</v>
      </c>
      <c r="M25">
        <v>1</v>
      </c>
      <c r="N25">
        <v>1</v>
      </c>
      <c r="O25">
        <v>1</v>
      </c>
      <c r="Q25" t="s">
        <v>32</v>
      </c>
      <c r="R25">
        <f>6*2.5</f>
        <v>15</v>
      </c>
      <c r="S25">
        <f>SUM(R25)</f>
        <v>15</v>
      </c>
      <c r="T25" s="3">
        <f>S25/15</f>
        <v>1</v>
      </c>
      <c r="U25" s="5">
        <f>(6/15)*100</f>
        <v>40</v>
      </c>
      <c r="V25" s="5">
        <f>(T25/T$40)*100</f>
        <v>2.752293577981652</v>
      </c>
    </row>
    <row r="26" spans="1:22" ht="12.75">
      <c r="A26" t="s">
        <v>4</v>
      </c>
      <c r="C26">
        <v>1</v>
      </c>
      <c r="E26">
        <v>1</v>
      </c>
      <c r="J26">
        <v>1</v>
      </c>
      <c r="L26">
        <v>1</v>
      </c>
      <c r="Q26" t="s">
        <v>39</v>
      </c>
      <c r="R26">
        <f>4*2.5</f>
        <v>10</v>
      </c>
      <c r="S26">
        <f>SUM(R26)</f>
        <v>10</v>
      </c>
      <c r="T26" s="3">
        <f>S26/15</f>
        <v>0.6666666666666666</v>
      </c>
      <c r="U26" s="5">
        <f>(4/15)*100</f>
        <v>26.666666666666668</v>
      </c>
      <c r="V26" s="5">
        <f>(T26/T$40)*100</f>
        <v>1.8348623853211015</v>
      </c>
    </row>
    <row r="27" spans="1:22" ht="12.75">
      <c r="A27" t="s">
        <v>5</v>
      </c>
      <c r="E27">
        <v>1</v>
      </c>
      <c r="H27">
        <v>1</v>
      </c>
      <c r="M27">
        <v>2</v>
      </c>
      <c r="N27">
        <v>1</v>
      </c>
      <c r="O27">
        <v>1</v>
      </c>
      <c r="P27">
        <v>1</v>
      </c>
      <c r="Q27" t="s">
        <v>34</v>
      </c>
      <c r="R27">
        <f>5*2.5</f>
        <v>12.5</v>
      </c>
      <c r="T27" s="3"/>
      <c r="U27" s="5"/>
      <c r="V27" s="5"/>
    </row>
    <row r="28" spans="17:22" ht="12.75">
      <c r="Q28" t="s">
        <v>40</v>
      </c>
      <c r="R28">
        <f>1*15</f>
        <v>15</v>
      </c>
      <c r="S28">
        <f>SUM(R27:R28)</f>
        <v>27.5</v>
      </c>
      <c r="T28" s="3">
        <f>S28/15</f>
        <v>1.8333333333333333</v>
      </c>
      <c r="U28" s="5">
        <f>(6/15)*100</f>
        <v>40</v>
      </c>
      <c r="V28" s="5">
        <f>(T28/T$40)*100</f>
        <v>5.045871559633029</v>
      </c>
    </row>
    <row r="29" spans="1:22" ht="12.75">
      <c r="A29" t="s">
        <v>7</v>
      </c>
      <c r="F29">
        <v>1</v>
      </c>
      <c r="O29">
        <v>2</v>
      </c>
      <c r="Q29" t="s">
        <v>41</v>
      </c>
      <c r="R29">
        <f>1*2.5</f>
        <v>2.5</v>
      </c>
      <c r="T29" s="3"/>
      <c r="U29" s="5"/>
      <c r="V29" s="5"/>
    </row>
    <row r="30" spans="17:22" ht="12.75">
      <c r="Q30" t="s">
        <v>40</v>
      </c>
      <c r="R30">
        <f>1*15</f>
        <v>15</v>
      </c>
      <c r="S30">
        <f>SUM(R29:R30)</f>
        <v>17.5</v>
      </c>
      <c r="T30" s="3">
        <f aca="true" t="shared" si="0" ref="T30:T35">S30/15</f>
        <v>1.1666666666666667</v>
      </c>
      <c r="U30" s="5">
        <f>(2/15)*100</f>
        <v>13.333333333333334</v>
      </c>
      <c r="V30" s="5">
        <f aca="true" t="shared" si="1" ref="V30:V35">(T30/T$40)*100</f>
        <v>3.2110091743119282</v>
      </c>
    </row>
    <row r="31" spans="1:22" ht="12.75">
      <c r="A31" t="s">
        <v>6</v>
      </c>
      <c r="J31">
        <v>1</v>
      </c>
      <c r="Q31" t="s">
        <v>41</v>
      </c>
      <c r="R31">
        <f>1*2.5</f>
        <v>2.5</v>
      </c>
      <c r="S31">
        <f>SUM(R31)</f>
        <v>2.5</v>
      </c>
      <c r="T31" s="3">
        <f t="shared" si="0"/>
        <v>0.16666666666666666</v>
      </c>
      <c r="U31" s="5">
        <f>(1/15)*100</f>
        <v>6.666666666666667</v>
      </c>
      <c r="V31" s="5">
        <f t="shared" si="1"/>
        <v>0.45871559633027537</v>
      </c>
    </row>
    <row r="32" spans="1:22" ht="12.75">
      <c r="A32" t="s">
        <v>8</v>
      </c>
      <c r="M32">
        <v>1</v>
      </c>
      <c r="Q32" t="s">
        <v>41</v>
      </c>
      <c r="R32">
        <f>1*2.5</f>
        <v>2.5</v>
      </c>
      <c r="S32">
        <f>SUM(R32)</f>
        <v>2.5</v>
      </c>
      <c r="T32" s="3">
        <f t="shared" si="0"/>
        <v>0.16666666666666666</v>
      </c>
      <c r="U32" s="5">
        <f>(1/15)*100</f>
        <v>6.666666666666667</v>
      </c>
      <c r="V32" s="5">
        <f t="shared" si="1"/>
        <v>0.45871559633027537</v>
      </c>
    </row>
    <row r="33" spans="1:22" ht="12.75">
      <c r="A33" t="s">
        <v>9</v>
      </c>
      <c r="N33">
        <v>2</v>
      </c>
      <c r="Q33" t="s">
        <v>40</v>
      </c>
      <c r="R33">
        <f>1*15</f>
        <v>15</v>
      </c>
      <c r="S33">
        <f>SUM(R32:R33)</f>
        <v>17.5</v>
      </c>
      <c r="T33" s="3">
        <f t="shared" si="0"/>
        <v>1.1666666666666667</v>
      </c>
      <c r="U33" s="5">
        <f>(1/15)*100</f>
        <v>6.666666666666667</v>
      </c>
      <c r="V33" s="5">
        <f t="shared" si="1"/>
        <v>3.2110091743119282</v>
      </c>
    </row>
    <row r="34" spans="1:22" ht="12.75">
      <c r="A34" t="s">
        <v>10</v>
      </c>
      <c r="O34">
        <v>1</v>
      </c>
      <c r="Q34" t="s">
        <v>41</v>
      </c>
      <c r="R34">
        <f>1*2.5</f>
        <v>2.5</v>
      </c>
      <c r="S34">
        <f>SUM(R34)</f>
        <v>2.5</v>
      </c>
      <c r="T34" s="3">
        <f t="shared" si="0"/>
        <v>0.16666666666666666</v>
      </c>
      <c r="U34" s="5">
        <f>(1/15)*100</f>
        <v>6.666666666666667</v>
      </c>
      <c r="V34" s="5">
        <f t="shared" si="1"/>
        <v>0.45871559633027537</v>
      </c>
    </row>
    <row r="35" spans="1:22" ht="12.75">
      <c r="A35" t="s">
        <v>13</v>
      </c>
      <c r="O35">
        <v>1</v>
      </c>
      <c r="Q35" t="s">
        <v>41</v>
      </c>
      <c r="R35">
        <f>1*2.5</f>
        <v>2.5</v>
      </c>
      <c r="S35">
        <f>SUM(R35)</f>
        <v>2.5</v>
      </c>
      <c r="T35" s="3">
        <f t="shared" si="0"/>
        <v>0.16666666666666666</v>
      </c>
      <c r="U35" s="5">
        <f>(1/15)*100</f>
        <v>6.666666666666667</v>
      </c>
      <c r="V35" s="5">
        <f t="shared" si="1"/>
        <v>0.45871559633027537</v>
      </c>
    </row>
    <row r="36" spans="1:22" ht="12.75">
      <c r="A36" t="s">
        <v>47</v>
      </c>
      <c r="B36">
        <v>4</v>
      </c>
      <c r="C36">
        <v>5</v>
      </c>
      <c r="D36">
        <v>5</v>
      </c>
      <c r="E36">
        <v>5</v>
      </c>
      <c r="F36">
        <v>4</v>
      </c>
      <c r="G36">
        <v>3</v>
      </c>
      <c r="H36">
        <v>4</v>
      </c>
      <c r="I36">
        <v>3</v>
      </c>
      <c r="J36">
        <v>3</v>
      </c>
      <c r="K36">
        <v>4</v>
      </c>
      <c r="L36">
        <v>5</v>
      </c>
      <c r="M36">
        <v>3</v>
      </c>
      <c r="N36">
        <v>4</v>
      </c>
      <c r="O36">
        <v>4</v>
      </c>
      <c r="P36">
        <v>3</v>
      </c>
      <c r="Q36" t="s">
        <v>48</v>
      </c>
      <c r="R36">
        <f>5*37.5</f>
        <v>187.5</v>
      </c>
      <c r="S36" s="1"/>
      <c r="T36" s="2"/>
      <c r="V36" s="5"/>
    </row>
    <row r="37" spans="17:19" ht="12.75">
      <c r="Q37" t="s">
        <v>49</v>
      </c>
      <c r="R37">
        <f>6*62.5</f>
        <v>375</v>
      </c>
      <c r="S37" s="1"/>
    </row>
    <row r="38" spans="17:23" ht="12.75">
      <c r="Q38" t="s">
        <v>50</v>
      </c>
      <c r="R38">
        <f>4*85</f>
        <v>340</v>
      </c>
      <c r="S38">
        <f>SUM(R36:R38)</f>
        <v>902.5</v>
      </c>
      <c r="T38" s="3">
        <f>S38/15</f>
        <v>60.166666666666664</v>
      </c>
      <c r="U38" s="5">
        <f>(15/15)*100</f>
        <v>100</v>
      </c>
      <c r="V38" s="5">
        <f>SUM(V17:V35)</f>
        <v>100.00000000000003</v>
      </c>
      <c r="W38" t="s">
        <v>296</v>
      </c>
    </row>
    <row r="39" spans="1:20" ht="15.75">
      <c r="A39" s="4" t="s">
        <v>46</v>
      </c>
      <c r="T39" s="3"/>
    </row>
    <row r="40" spans="1:20" ht="15.75">
      <c r="A40" s="4"/>
      <c r="R40" s="1" t="s">
        <v>51</v>
      </c>
      <c r="T40" s="3">
        <f>SUM(T17:T35)</f>
        <v>36.33333333333332</v>
      </c>
    </row>
    <row r="41" spans="1:9" ht="12.75">
      <c r="A41" s="1" t="s">
        <v>56</v>
      </c>
      <c r="B41" s="1" t="s">
        <v>57</v>
      </c>
      <c r="C41" s="1" t="s">
        <v>58</v>
      </c>
      <c r="D41" s="1" t="s">
        <v>59</v>
      </c>
      <c r="E41" s="1" t="s">
        <v>60</v>
      </c>
      <c r="F41" s="1" t="s">
        <v>61</v>
      </c>
      <c r="G41" s="1" t="s">
        <v>64</v>
      </c>
      <c r="H41" s="1" t="s">
        <v>63</v>
      </c>
      <c r="I41" s="1" t="s">
        <v>62</v>
      </c>
    </row>
    <row r="42" spans="1:9" ht="12.75">
      <c r="A42" t="s">
        <v>52</v>
      </c>
      <c r="B42">
        <v>165</v>
      </c>
      <c r="C42">
        <v>127</v>
      </c>
      <c r="D42">
        <v>96</v>
      </c>
      <c r="E42">
        <v>144</v>
      </c>
      <c r="F42">
        <v>176</v>
      </c>
      <c r="G42">
        <f>SUM(B42:F42)</f>
        <v>708</v>
      </c>
      <c r="H42">
        <f>30*5*100</f>
        <v>15000</v>
      </c>
      <c r="I42" s="5">
        <f>(G42/H42)*100</f>
        <v>4.72</v>
      </c>
    </row>
    <row r="43" spans="1:9" ht="12.75">
      <c r="A43" t="s">
        <v>53</v>
      </c>
      <c r="B43">
        <v>134</v>
      </c>
      <c r="C43">
        <v>116</v>
      </c>
      <c r="D43">
        <v>84</v>
      </c>
      <c r="E43">
        <v>76</v>
      </c>
      <c r="F43">
        <v>89</v>
      </c>
      <c r="G43">
        <f>SUM(B43:F43)</f>
        <v>499</v>
      </c>
      <c r="H43">
        <f>30*5*100</f>
        <v>15000</v>
      </c>
      <c r="I43" s="5">
        <f>(G43/H43)*100</f>
        <v>3.3266666666666667</v>
      </c>
    </row>
    <row r="44" spans="1:9" ht="12.75">
      <c r="A44" t="s">
        <v>54</v>
      </c>
      <c r="C44">
        <v>54</v>
      </c>
      <c r="E44">
        <v>28</v>
      </c>
      <c r="G44">
        <f>SUM(B44:F44)</f>
        <v>82</v>
      </c>
      <c r="H44">
        <f>30*5*100</f>
        <v>15000</v>
      </c>
      <c r="I44" s="5">
        <f>(G44/H44)*100</f>
        <v>0.5466666666666666</v>
      </c>
    </row>
    <row r="45" spans="1:9" ht="12.75">
      <c r="A45" t="s">
        <v>55</v>
      </c>
      <c r="B45">
        <v>13</v>
      </c>
      <c r="G45">
        <f>SUM(B45:F45)</f>
        <v>13</v>
      </c>
      <c r="H45">
        <f>30*5*100</f>
        <v>15000</v>
      </c>
      <c r="I45" s="5">
        <f>(G45/H45)*100</f>
        <v>0.08666666666666667</v>
      </c>
    </row>
  </sheetData>
  <sheetProtection/>
  <printOptions/>
  <pageMargins left="0.75" right="0.75" top="1" bottom="1" header="0.5" footer="0.5"/>
  <pageSetup orientation="portrait" r:id="rId3"/>
  <ignoredErrors>
    <ignoredError sqref="R33 R2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D2" sqref="D2"/>
    </sheetView>
  </sheetViews>
  <sheetFormatPr defaultColWidth="9.140625" defaultRowHeight="12.75"/>
  <sheetData>
    <row r="1" spans="1:14" ht="12.75">
      <c r="A1" s="1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33" t="s">
        <v>293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3:8" ht="12.75">
      <c r="C5" t="s">
        <v>74</v>
      </c>
      <c r="E5" t="s">
        <v>75</v>
      </c>
      <c r="H5" t="s">
        <v>79</v>
      </c>
    </row>
    <row r="6" spans="1:9" ht="12.75">
      <c r="A6" s="1" t="s">
        <v>15</v>
      </c>
      <c r="C6" s="1" t="s">
        <v>14</v>
      </c>
      <c r="D6" s="1" t="s">
        <v>11</v>
      </c>
      <c r="E6" s="1" t="s">
        <v>45</v>
      </c>
      <c r="H6" s="1" t="s">
        <v>78</v>
      </c>
      <c r="I6" s="1" t="s">
        <v>81</v>
      </c>
    </row>
    <row r="7" spans="1:9" ht="12.75">
      <c r="A7" t="s">
        <v>6</v>
      </c>
      <c r="C7" s="5">
        <v>0.16666666666666666</v>
      </c>
      <c r="D7" s="5">
        <v>6.666666666666667</v>
      </c>
      <c r="E7" s="5">
        <v>0.41841004184100417</v>
      </c>
      <c r="G7" t="s">
        <v>80</v>
      </c>
      <c r="H7" s="5">
        <f>SUM(C10:C11,C17:C18,C21)</f>
        <v>31.16666666666667</v>
      </c>
      <c r="I7" s="5">
        <f>H7/$H$11</f>
        <v>0.7268345771144279</v>
      </c>
    </row>
    <row r="8" spans="1:9" ht="12.75">
      <c r="A8" t="s">
        <v>5</v>
      </c>
      <c r="C8" s="5">
        <v>1.8333333333333333</v>
      </c>
      <c r="D8" s="5">
        <v>40</v>
      </c>
      <c r="E8" s="5">
        <v>4.602510460251046</v>
      </c>
      <c r="G8" t="s">
        <v>76</v>
      </c>
      <c r="H8" s="5">
        <f>SUM(C9,C13,C15,C23)</f>
        <v>8.68</v>
      </c>
      <c r="I8" s="5">
        <f>H8/$H$11</f>
        <v>0.20242537313432835</v>
      </c>
    </row>
    <row r="9" spans="1:9" ht="12.75">
      <c r="A9" t="s">
        <v>52</v>
      </c>
      <c r="C9" s="5">
        <v>4.72</v>
      </c>
      <c r="G9" t="s">
        <v>77</v>
      </c>
      <c r="H9" s="5">
        <f>SUM(C7:C8,C12,C14,C16,C19)</f>
        <v>3.033333333333333</v>
      </c>
      <c r="I9" s="5">
        <f>H9/$H$11</f>
        <v>0.07074004975124377</v>
      </c>
    </row>
    <row r="10" spans="1:5" ht="12.75">
      <c r="A10" t="s">
        <v>2</v>
      </c>
      <c r="C10" s="5">
        <v>5.5</v>
      </c>
      <c r="D10" s="5">
        <v>60</v>
      </c>
      <c r="E10" s="5">
        <v>13.807531380753138</v>
      </c>
    </row>
    <row r="11" spans="1:8" ht="12.75">
      <c r="A11" t="s">
        <v>9</v>
      </c>
      <c r="C11" s="5">
        <v>1.1666666666666667</v>
      </c>
      <c r="D11" s="5">
        <v>6.666666666666667</v>
      </c>
      <c r="E11" s="5">
        <v>2.928870292887029</v>
      </c>
      <c r="G11" t="s">
        <v>82</v>
      </c>
      <c r="H11" s="5">
        <f>SUM(H7:H9)</f>
        <v>42.88</v>
      </c>
    </row>
    <row r="12" spans="1:5" ht="12.75">
      <c r="A12" t="s">
        <v>13</v>
      </c>
      <c r="C12" s="5">
        <v>0.16666666666666666</v>
      </c>
      <c r="D12" s="5">
        <v>6.666666666666667</v>
      </c>
      <c r="E12" s="5">
        <v>0.41841004184100417</v>
      </c>
    </row>
    <row r="13" spans="1:3" ht="12.75">
      <c r="A13" t="s">
        <v>53</v>
      </c>
      <c r="C13" s="5">
        <v>3.3266666666666667</v>
      </c>
    </row>
    <row r="14" spans="1:5" ht="12.75">
      <c r="A14" t="s">
        <v>8</v>
      </c>
      <c r="C14" s="5">
        <v>0.2</v>
      </c>
      <c r="D14" s="5">
        <v>6.666666666666667</v>
      </c>
      <c r="E14" s="5">
        <v>0.4</v>
      </c>
    </row>
    <row r="15" spans="1:3" ht="12.75">
      <c r="A15" t="s">
        <v>54</v>
      </c>
      <c r="C15" s="5">
        <v>0.5466666666666666</v>
      </c>
    </row>
    <row r="16" spans="1:5" ht="12.75">
      <c r="A16" t="s">
        <v>3</v>
      </c>
      <c r="C16" s="5">
        <v>0.5</v>
      </c>
      <c r="D16" s="5">
        <v>20</v>
      </c>
      <c r="E16" s="5">
        <v>1.2552301255230125</v>
      </c>
    </row>
    <row r="17" spans="1:5" ht="12.75">
      <c r="A17" t="s">
        <v>0</v>
      </c>
      <c r="C17" s="5">
        <v>11.5</v>
      </c>
      <c r="D17" s="5">
        <v>80</v>
      </c>
      <c r="E17" s="5">
        <v>28.870292887029287</v>
      </c>
    </row>
    <row r="18" spans="1:5" ht="12.75">
      <c r="A18" t="s">
        <v>4</v>
      </c>
      <c r="C18" s="5">
        <v>0.6666666666666666</v>
      </c>
      <c r="D18" s="5">
        <v>26.666666666666668</v>
      </c>
      <c r="E18" s="5">
        <v>1.6736401673640167</v>
      </c>
    </row>
    <row r="19" spans="1:5" ht="12.75">
      <c r="A19" t="s">
        <v>10</v>
      </c>
      <c r="C19" s="5">
        <v>0.16666666666666666</v>
      </c>
      <c r="D19" s="5">
        <v>6.666666666666667</v>
      </c>
      <c r="E19" s="5">
        <v>0.41841004184100417</v>
      </c>
    </row>
    <row r="20" spans="1:5" ht="12.75">
      <c r="A20" t="s">
        <v>7</v>
      </c>
      <c r="C20" s="5">
        <v>1.1666666666666667</v>
      </c>
      <c r="D20" s="5">
        <v>13.333333333333334</v>
      </c>
      <c r="E20" s="5">
        <v>2.928870292887029</v>
      </c>
    </row>
    <row r="21" spans="1:5" ht="12.75">
      <c r="A21" t="s">
        <v>1</v>
      </c>
      <c r="C21" s="5">
        <v>12.333333333333334</v>
      </c>
      <c r="D21" s="5">
        <v>100</v>
      </c>
      <c r="E21" s="5">
        <v>30.962343096234306</v>
      </c>
    </row>
    <row r="22" spans="1:5" ht="12.75">
      <c r="A22" t="s">
        <v>12</v>
      </c>
      <c r="C22" s="5">
        <v>1</v>
      </c>
      <c r="D22" s="5">
        <v>40</v>
      </c>
      <c r="E22" s="5">
        <v>2.510460251046025</v>
      </c>
    </row>
    <row r="23" spans="1:3" ht="12.75">
      <c r="A23" t="s">
        <v>55</v>
      </c>
      <c r="C23" s="5">
        <v>0.08666666666666667</v>
      </c>
    </row>
    <row r="25" spans="1:4" ht="12.75">
      <c r="A25" t="s">
        <v>47</v>
      </c>
      <c r="C25" s="5">
        <v>60.166666666666664</v>
      </c>
      <c r="D25" s="5">
        <v>100</v>
      </c>
    </row>
    <row r="26" spans="1:4" ht="12.75">
      <c r="A26" t="s">
        <v>73</v>
      </c>
      <c r="C26" s="5">
        <v>39.833333333333336</v>
      </c>
      <c r="D26" s="5"/>
    </row>
    <row r="28" spans="6:8" ht="12.75">
      <c r="F28" s="1"/>
      <c r="H28" s="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73">
      <selection activeCell="B80" sqref="B80:B81"/>
    </sheetView>
  </sheetViews>
  <sheetFormatPr defaultColWidth="9.140625" defaultRowHeight="12.75"/>
  <cols>
    <col min="2" max="2" width="16.57421875" style="0" customWidth="1"/>
  </cols>
  <sheetData>
    <row r="1" spans="1:17" ht="12.75">
      <c r="A1" s="7" t="s">
        <v>88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7" t="s">
        <v>305</v>
      </c>
      <c r="B2" s="8"/>
      <c r="C2" s="7"/>
      <c r="D2" s="7"/>
      <c r="E2" s="8"/>
      <c r="F2" s="8"/>
      <c r="G2" s="8"/>
      <c r="H2" s="8"/>
      <c r="I2" s="31" t="s">
        <v>298</v>
      </c>
      <c r="J2" s="31"/>
      <c r="K2" s="31"/>
      <c r="L2" s="31"/>
      <c r="M2" s="9"/>
      <c r="N2" s="8"/>
      <c r="O2" s="8"/>
      <c r="P2" s="8"/>
      <c r="Q2" s="8"/>
    </row>
    <row r="3" spans="1:17" ht="12.75">
      <c r="A3" s="10"/>
      <c r="B3" s="8"/>
      <c r="C3" s="10"/>
      <c r="D3" s="10"/>
      <c r="E3" s="8"/>
      <c r="F3" s="11"/>
      <c r="G3" s="12"/>
      <c r="H3" s="12"/>
      <c r="I3" s="31" t="s">
        <v>89</v>
      </c>
      <c r="J3" s="31"/>
      <c r="K3" s="31"/>
      <c r="L3" s="31"/>
      <c r="M3" s="9"/>
      <c r="N3" s="12"/>
      <c r="O3" s="12"/>
      <c r="P3" s="11"/>
      <c r="Q3" s="13"/>
    </row>
    <row r="4" spans="1:17" ht="12.75">
      <c r="A4" s="8"/>
      <c r="B4" s="14"/>
      <c r="C4" s="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2.75">
      <c r="A5" s="7" t="s">
        <v>90</v>
      </c>
      <c r="B5" s="7" t="s">
        <v>91</v>
      </c>
      <c r="C5" s="7" t="s">
        <v>92</v>
      </c>
      <c r="D5" s="7" t="s">
        <v>93</v>
      </c>
      <c r="E5" s="16"/>
      <c r="F5" s="16"/>
      <c r="G5" s="17"/>
      <c r="H5" s="18"/>
      <c r="I5" s="32" t="s">
        <v>299</v>
      </c>
      <c r="J5" s="32" t="s">
        <v>300</v>
      </c>
      <c r="K5" s="32" t="s">
        <v>301</v>
      </c>
      <c r="L5" s="32" t="s">
        <v>302</v>
      </c>
      <c r="M5" s="32" t="s">
        <v>303</v>
      </c>
      <c r="N5" s="8"/>
      <c r="O5" s="8"/>
      <c r="P5" s="8"/>
      <c r="Q5" s="8"/>
    </row>
    <row r="6" spans="1:17" ht="12.75">
      <c r="A6" s="8" t="s">
        <v>94</v>
      </c>
      <c r="B6" s="19" t="s">
        <v>95</v>
      </c>
      <c r="C6" s="8" t="s">
        <v>96</v>
      </c>
      <c r="D6" s="8"/>
      <c r="E6" s="16"/>
      <c r="F6" s="16"/>
      <c r="G6" s="17" t="s">
        <v>97</v>
      </c>
      <c r="H6" s="18" t="s">
        <v>94</v>
      </c>
      <c r="I6" s="8"/>
      <c r="J6" s="8"/>
      <c r="K6" s="8"/>
      <c r="L6" s="8"/>
      <c r="M6" s="8"/>
      <c r="N6" s="10"/>
      <c r="O6" s="10"/>
      <c r="P6" s="8"/>
      <c r="Q6" s="8"/>
    </row>
    <row r="7" spans="1:17" ht="12.75">
      <c r="A7" s="8" t="s">
        <v>98</v>
      </c>
      <c r="B7" s="20" t="s">
        <v>99</v>
      </c>
      <c r="C7" s="8"/>
      <c r="D7" s="8"/>
      <c r="E7" s="7"/>
      <c r="F7" s="7"/>
      <c r="G7" s="17" t="s">
        <v>97</v>
      </c>
      <c r="H7" s="21" t="s">
        <v>98</v>
      </c>
      <c r="I7" s="8"/>
      <c r="J7" s="8"/>
      <c r="K7" s="8"/>
      <c r="L7" s="8"/>
      <c r="M7" s="8"/>
      <c r="N7" s="10"/>
      <c r="O7" s="10"/>
      <c r="P7" s="8"/>
      <c r="Q7" s="8"/>
    </row>
    <row r="8" spans="1:17" ht="12.75">
      <c r="A8" s="8" t="s">
        <v>100</v>
      </c>
      <c r="B8" s="19" t="s">
        <v>101</v>
      </c>
      <c r="C8" s="8" t="s">
        <v>102</v>
      </c>
      <c r="D8" s="8"/>
      <c r="E8" s="7"/>
      <c r="F8" s="7"/>
      <c r="G8" s="17" t="s">
        <v>97</v>
      </c>
      <c r="H8" s="21" t="s">
        <v>100</v>
      </c>
      <c r="I8" s="8"/>
      <c r="J8" s="8"/>
      <c r="K8" s="8"/>
      <c r="L8" s="8"/>
      <c r="M8" s="8"/>
      <c r="N8" s="10"/>
      <c r="O8" s="10"/>
      <c r="P8" s="8"/>
      <c r="Q8" s="8"/>
    </row>
    <row r="9" spans="1:17" ht="12.75">
      <c r="A9" s="10" t="s">
        <v>103</v>
      </c>
      <c r="B9" s="22" t="s">
        <v>104</v>
      </c>
      <c r="C9" s="8"/>
      <c r="D9" s="8"/>
      <c r="E9" s="7"/>
      <c r="F9" s="7"/>
      <c r="G9" s="17" t="s">
        <v>97</v>
      </c>
      <c r="H9" s="21" t="s">
        <v>103</v>
      </c>
      <c r="I9" s="8"/>
      <c r="J9" s="8"/>
      <c r="K9" s="8"/>
      <c r="L9" s="8"/>
      <c r="M9" s="8"/>
      <c r="N9" s="10"/>
      <c r="O9" s="10"/>
      <c r="P9" s="8"/>
      <c r="Q9" s="8"/>
    </row>
    <row r="10" spans="1:17" ht="12.75">
      <c r="A10" s="10" t="s">
        <v>105</v>
      </c>
      <c r="B10" s="19" t="s">
        <v>106</v>
      </c>
      <c r="C10" s="8"/>
      <c r="D10" s="8"/>
      <c r="E10" s="7"/>
      <c r="F10" s="7"/>
      <c r="G10" s="23" t="s">
        <v>97</v>
      </c>
      <c r="H10" s="21" t="s">
        <v>105</v>
      </c>
      <c r="I10" s="8"/>
      <c r="J10" s="8"/>
      <c r="K10" s="8"/>
      <c r="L10" s="8"/>
      <c r="M10" s="8"/>
      <c r="N10" s="10"/>
      <c r="O10" s="10"/>
      <c r="P10" s="8"/>
      <c r="Q10" s="8"/>
    </row>
    <row r="11" spans="1:17" ht="12.75">
      <c r="A11" s="10" t="s">
        <v>107</v>
      </c>
      <c r="B11" s="22" t="s">
        <v>108</v>
      </c>
      <c r="C11" s="10" t="s">
        <v>109</v>
      </c>
      <c r="D11" s="8"/>
      <c r="E11" s="7"/>
      <c r="F11" s="7"/>
      <c r="G11" s="17" t="s">
        <v>97</v>
      </c>
      <c r="H11" s="21" t="s">
        <v>107</v>
      </c>
      <c r="I11" s="8"/>
      <c r="J11" s="8"/>
      <c r="K11" s="8"/>
      <c r="L11" s="8"/>
      <c r="M11" s="10"/>
      <c r="N11" s="8"/>
      <c r="O11" s="8"/>
      <c r="P11" s="8"/>
      <c r="Q11" s="8"/>
    </row>
    <row r="12" spans="1:17" ht="12.75">
      <c r="A12" s="10" t="s">
        <v>110</v>
      </c>
      <c r="B12" s="22" t="s">
        <v>111</v>
      </c>
      <c r="C12" s="10"/>
      <c r="D12" s="8"/>
      <c r="E12" s="7"/>
      <c r="F12" s="7"/>
      <c r="G12" s="23" t="s">
        <v>97</v>
      </c>
      <c r="H12" s="21" t="s">
        <v>110</v>
      </c>
      <c r="I12" s="8"/>
      <c r="J12" s="8"/>
      <c r="K12" s="8"/>
      <c r="L12" s="8"/>
      <c r="M12" s="10"/>
      <c r="N12" s="8"/>
      <c r="O12" s="8"/>
      <c r="P12" s="8"/>
      <c r="Q12" s="8"/>
    </row>
    <row r="13" spans="1:17" ht="12.75">
      <c r="A13" s="8" t="s">
        <v>112</v>
      </c>
      <c r="B13" s="19" t="s">
        <v>113</v>
      </c>
      <c r="C13" s="8" t="s">
        <v>114</v>
      </c>
      <c r="D13" s="8"/>
      <c r="E13" s="7"/>
      <c r="F13" s="7"/>
      <c r="G13" s="17" t="s">
        <v>97</v>
      </c>
      <c r="H13" s="21" t="s">
        <v>112</v>
      </c>
      <c r="I13" s="8"/>
      <c r="J13" s="8"/>
      <c r="K13" s="8"/>
      <c r="L13" s="8"/>
      <c r="M13" s="10"/>
      <c r="N13" s="8"/>
      <c r="O13" s="8"/>
      <c r="P13" s="8"/>
      <c r="Q13" s="8"/>
    </row>
    <row r="14" spans="1:17" ht="12.75">
      <c r="A14" s="8" t="s">
        <v>115</v>
      </c>
      <c r="B14" s="19" t="s">
        <v>116</v>
      </c>
      <c r="C14" s="8" t="s">
        <v>117</v>
      </c>
      <c r="D14" s="8"/>
      <c r="E14" s="8"/>
      <c r="F14" s="8"/>
      <c r="G14" s="17" t="s">
        <v>97</v>
      </c>
      <c r="H14" s="18" t="s">
        <v>115</v>
      </c>
      <c r="I14" s="8"/>
      <c r="J14" s="8"/>
      <c r="K14" s="8"/>
      <c r="L14" s="8"/>
      <c r="M14" s="10"/>
      <c r="N14" s="8"/>
      <c r="O14" s="8"/>
      <c r="P14" s="8"/>
      <c r="Q14" s="8"/>
    </row>
    <row r="15" spans="1:17" ht="12.75">
      <c r="A15" s="8" t="s">
        <v>118</v>
      </c>
      <c r="B15" s="19" t="s">
        <v>52</v>
      </c>
      <c r="C15" s="8" t="s">
        <v>119</v>
      </c>
      <c r="D15" s="8"/>
      <c r="E15" s="8"/>
      <c r="F15" s="8"/>
      <c r="G15" s="17" t="s">
        <v>97</v>
      </c>
      <c r="H15" s="18" t="s">
        <v>118</v>
      </c>
      <c r="I15" s="24"/>
      <c r="J15" s="8"/>
      <c r="K15" s="8"/>
      <c r="L15" s="8"/>
      <c r="M15" s="10"/>
      <c r="N15" s="8"/>
      <c r="O15" s="8"/>
      <c r="P15" s="8"/>
      <c r="Q15" s="8"/>
    </row>
    <row r="16" spans="1:17" ht="12.75">
      <c r="A16" s="10" t="s">
        <v>120</v>
      </c>
      <c r="B16" s="22" t="s">
        <v>121</v>
      </c>
      <c r="C16" s="8" t="s">
        <v>295</v>
      </c>
      <c r="D16" s="8"/>
      <c r="E16" s="8"/>
      <c r="F16" s="8"/>
      <c r="G16" s="17" t="s">
        <v>97</v>
      </c>
      <c r="H16" s="18" t="s">
        <v>120</v>
      </c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8" t="s">
        <v>122</v>
      </c>
      <c r="B17" s="19" t="s">
        <v>2</v>
      </c>
      <c r="C17" s="8" t="s">
        <v>123</v>
      </c>
      <c r="D17" s="8"/>
      <c r="E17" s="8"/>
      <c r="F17" s="8"/>
      <c r="G17" s="17" t="s">
        <v>97</v>
      </c>
      <c r="H17" s="18" t="s">
        <v>122</v>
      </c>
      <c r="I17" s="8"/>
      <c r="J17" s="8"/>
      <c r="K17" s="8"/>
      <c r="L17" s="8"/>
      <c r="M17" s="10"/>
      <c r="N17" s="8"/>
      <c r="O17" s="8"/>
      <c r="P17" s="8"/>
      <c r="Q17" s="8"/>
    </row>
    <row r="18" spans="1:17" ht="12.75">
      <c r="A18" s="8" t="s">
        <v>124</v>
      </c>
      <c r="B18" s="19" t="s">
        <v>125</v>
      </c>
      <c r="C18" s="8" t="s">
        <v>126</v>
      </c>
      <c r="D18" s="8"/>
      <c r="E18" s="8"/>
      <c r="F18" s="8"/>
      <c r="G18" s="17" t="s">
        <v>97</v>
      </c>
      <c r="H18" s="25" t="s">
        <v>124</v>
      </c>
      <c r="I18" s="8"/>
      <c r="J18" s="8"/>
      <c r="K18" s="8"/>
      <c r="L18" s="8"/>
      <c r="M18" s="10"/>
      <c r="N18" s="8"/>
      <c r="O18" s="8"/>
      <c r="P18" s="8"/>
      <c r="Q18" s="8"/>
    </row>
    <row r="19" spans="1:17" ht="12.75">
      <c r="A19" s="8" t="s">
        <v>127</v>
      </c>
      <c r="B19" s="19" t="s">
        <v>128</v>
      </c>
      <c r="C19" s="8" t="s">
        <v>129</v>
      </c>
      <c r="D19" s="8"/>
      <c r="E19" s="8"/>
      <c r="F19" s="8"/>
      <c r="G19" s="17" t="s">
        <v>97</v>
      </c>
      <c r="H19" s="25" t="s">
        <v>127</v>
      </c>
      <c r="I19" s="8"/>
      <c r="J19" s="8"/>
      <c r="K19" s="8"/>
      <c r="L19" s="8"/>
      <c r="M19" s="10"/>
      <c r="N19" s="8"/>
      <c r="O19" s="8"/>
      <c r="P19" s="8"/>
      <c r="Q19" s="8"/>
    </row>
    <row r="20" spans="1:17" ht="12.75">
      <c r="A20" s="10" t="s">
        <v>130</v>
      </c>
      <c r="B20" s="22" t="s">
        <v>131</v>
      </c>
      <c r="C20" s="10" t="s">
        <v>132</v>
      </c>
      <c r="D20" s="8"/>
      <c r="E20" s="8"/>
      <c r="F20" s="8"/>
      <c r="G20" s="17" t="s">
        <v>97</v>
      </c>
      <c r="H20" s="18" t="s">
        <v>130</v>
      </c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8" t="s">
        <v>133</v>
      </c>
      <c r="B21" s="19" t="s">
        <v>134</v>
      </c>
      <c r="C21" s="8" t="s">
        <v>135</v>
      </c>
      <c r="D21" s="8"/>
      <c r="E21" s="8"/>
      <c r="F21" s="8"/>
      <c r="G21" s="17" t="s">
        <v>97</v>
      </c>
      <c r="H21" s="25" t="s">
        <v>133</v>
      </c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8" t="s">
        <v>136</v>
      </c>
      <c r="B22" s="19" t="s">
        <v>137</v>
      </c>
      <c r="C22" s="8" t="s">
        <v>138</v>
      </c>
      <c r="D22" s="8"/>
      <c r="E22" s="8"/>
      <c r="F22" s="8"/>
      <c r="G22" s="17" t="s">
        <v>97</v>
      </c>
      <c r="H22" s="25" t="s">
        <v>136</v>
      </c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10" t="s">
        <v>139</v>
      </c>
      <c r="B23" s="22" t="s">
        <v>140</v>
      </c>
      <c r="C23" s="10" t="s">
        <v>141</v>
      </c>
      <c r="D23" s="8"/>
      <c r="E23" s="8"/>
      <c r="F23" s="8"/>
      <c r="G23" s="17" t="s">
        <v>97</v>
      </c>
      <c r="H23" s="18" t="s">
        <v>139</v>
      </c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8" t="s">
        <v>142</v>
      </c>
      <c r="B24" s="19" t="s">
        <v>143</v>
      </c>
      <c r="C24" s="8" t="s">
        <v>144</v>
      </c>
      <c r="D24" s="8"/>
      <c r="E24" s="8"/>
      <c r="F24" s="8"/>
      <c r="G24" s="17" t="s">
        <v>97</v>
      </c>
      <c r="H24" s="25" t="s">
        <v>142</v>
      </c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8" t="s">
        <v>145</v>
      </c>
      <c r="B25" s="19" t="s">
        <v>146</v>
      </c>
      <c r="C25" s="8" t="s">
        <v>147</v>
      </c>
      <c r="D25" s="8"/>
      <c r="E25" s="8"/>
      <c r="F25" s="8"/>
      <c r="G25" s="17" t="s">
        <v>97</v>
      </c>
      <c r="H25" s="18" t="s">
        <v>145</v>
      </c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10" t="s">
        <v>148</v>
      </c>
      <c r="B26" s="19" t="s">
        <v>149</v>
      </c>
      <c r="C26" s="8"/>
      <c r="D26" s="8"/>
      <c r="E26" s="8"/>
      <c r="F26" s="8"/>
      <c r="G26" s="23" t="s">
        <v>97</v>
      </c>
      <c r="H26" s="18" t="s">
        <v>148</v>
      </c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8" t="s">
        <v>150</v>
      </c>
      <c r="B27" s="19" t="s">
        <v>53</v>
      </c>
      <c r="C27" s="8" t="s">
        <v>151</v>
      </c>
      <c r="D27" s="8"/>
      <c r="E27" s="8"/>
      <c r="F27" s="8"/>
      <c r="G27" s="17" t="s">
        <v>97</v>
      </c>
      <c r="H27" s="18" t="s">
        <v>150</v>
      </c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8" t="s">
        <v>152</v>
      </c>
      <c r="B28" s="19" t="s">
        <v>153</v>
      </c>
      <c r="C28" s="8" t="s">
        <v>154</v>
      </c>
      <c r="D28" s="8"/>
      <c r="E28" s="8"/>
      <c r="F28" s="8"/>
      <c r="G28" s="17" t="s">
        <v>97</v>
      </c>
      <c r="H28" s="18" t="s">
        <v>152</v>
      </c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8" t="s">
        <v>155</v>
      </c>
      <c r="B29" s="19" t="s">
        <v>156</v>
      </c>
      <c r="C29" s="8" t="s">
        <v>157</v>
      </c>
      <c r="D29" s="8"/>
      <c r="E29" s="8"/>
      <c r="F29" s="8"/>
      <c r="G29" s="17" t="s">
        <v>97</v>
      </c>
      <c r="H29" s="18" t="s">
        <v>155</v>
      </c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8" t="s">
        <v>158</v>
      </c>
      <c r="B30" s="19" t="s">
        <v>159</v>
      </c>
      <c r="C30" s="8" t="s">
        <v>160</v>
      </c>
      <c r="D30" s="8"/>
      <c r="E30" s="8"/>
      <c r="F30" s="8"/>
      <c r="G30" s="17" t="s">
        <v>97</v>
      </c>
      <c r="H30" s="18" t="s">
        <v>158</v>
      </c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10" t="s">
        <v>161</v>
      </c>
      <c r="B31" s="19" t="s">
        <v>162</v>
      </c>
      <c r="C31" s="10" t="s">
        <v>163</v>
      </c>
      <c r="D31" s="8"/>
      <c r="E31" s="8"/>
      <c r="F31" s="8"/>
      <c r="G31" s="23" t="s">
        <v>97</v>
      </c>
      <c r="H31" s="18" t="s">
        <v>161</v>
      </c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8" t="s">
        <v>164</v>
      </c>
      <c r="B32" s="19" t="s">
        <v>165</v>
      </c>
      <c r="C32" s="8" t="s">
        <v>166</v>
      </c>
      <c r="D32" s="8"/>
      <c r="E32" s="8"/>
      <c r="F32" s="8"/>
      <c r="G32" s="17" t="s">
        <v>97</v>
      </c>
      <c r="H32" s="25" t="s">
        <v>164</v>
      </c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10" t="s">
        <v>167</v>
      </c>
      <c r="B33" s="19" t="s">
        <v>168</v>
      </c>
      <c r="C33" s="8"/>
      <c r="D33" s="8"/>
      <c r="E33" s="8"/>
      <c r="F33" s="8"/>
      <c r="G33" s="23" t="s">
        <v>97</v>
      </c>
      <c r="H33" s="25" t="s">
        <v>167</v>
      </c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8" t="s">
        <v>169</v>
      </c>
      <c r="B34" s="19" t="s">
        <v>170</v>
      </c>
      <c r="C34" s="8" t="s">
        <v>171</v>
      </c>
      <c r="D34" s="8"/>
      <c r="E34" s="8"/>
      <c r="F34" s="8"/>
      <c r="G34" s="17" t="s">
        <v>97</v>
      </c>
      <c r="H34" s="25" t="s">
        <v>169</v>
      </c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10" t="s">
        <v>172</v>
      </c>
      <c r="B35" s="19" t="s">
        <v>173</v>
      </c>
      <c r="C35" s="8"/>
      <c r="D35" s="8"/>
      <c r="E35" s="8"/>
      <c r="F35" s="8"/>
      <c r="G35" s="23" t="s">
        <v>97</v>
      </c>
      <c r="H35" s="25" t="s">
        <v>172</v>
      </c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8" t="s">
        <v>174</v>
      </c>
      <c r="B36" s="19" t="s">
        <v>175</v>
      </c>
      <c r="C36" s="8" t="s">
        <v>176</v>
      </c>
      <c r="D36" s="8"/>
      <c r="E36" s="8"/>
      <c r="F36" s="8"/>
      <c r="G36" s="17" t="s">
        <v>97</v>
      </c>
      <c r="H36" s="18" t="s">
        <v>174</v>
      </c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8" t="s">
        <v>177</v>
      </c>
      <c r="B37" s="19" t="s">
        <v>178</v>
      </c>
      <c r="C37" s="8" t="s">
        <v>179</v>
      </c>
      <c r="D37" s="8"/>
      <c r="E37" s="8"/>
      <c r="F37" s="8"/>
      <c r="G37" s="17" t="s">
        <v>97</v>
      </c>
      <c r="H37" s="18" t="s">
        <v>177</v>
      </c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10" t="s">
        <v>180</v>
      </c>
      <c r="B38" s="19" t="s">
        <v>181</v>
      </c>
      <c r="C38" s="10" t="s">
        <v>182</v>
      </c>
      <c r="D38" s="8" t="s">
        <v>183</v>
      </c>
      <c r="E38" s="8"/>
      <c r="F38" s="8"/>
      <c r="G38" s="17" t="s">
        <v>97</v>
      </c>
      <c r="H38" s="25" t="s">
        <v>184</v>
      </c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10" t="s">
        <v>184</v>
      </c>
      <c r="B39" s="22" t="s">
        <v>185</v>
      </c>
      <c r="C39" s="10" t="s">
        <v>186</v>
      </c>
      <c r="D39" s="8" t="s">
        <v>187</v>
      </c>
      <c r="E39" s="8"/>
      <c r="F39" s="8"/>
      <c r="G39" s="17" t="s">
        <v>97</v>
      </c>
      <c r="H39" s="18" t="s">
        <v>188</v>
      </c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10" t="s">
        <v>188</v>
      </c>
      <c r="B40" s="26" t="s">
        <v>189</v>
      </c>
      <c r="C40" s="10" t="s">
        <v>190</v>
      </c>
      <c r="D40" s="8" t="s">
        <v>191</v>
      </c>
      <c r="E40" s="8"/>
      <c r="F40" s="8"/>
      <c r="G40" s="17" t="s">
        <v>97</v>
      </c>
      <c r="H40" s="18" t="s">
        <v>192</v>
      </c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8" t="s">
        <v>192</v>
      </c>
      <c r="B41" s="19" t="s">
        <v>193</v>
      </c>
      <c r="C41" s="8" t="s">
        <v>194</v>
      </c>
      <c r="D41" s="8"/>
      <c r="E41" s="8"/>
      <c r="F41" s="8"/>
      <c r="G41" s="17" t="s">
        <v>97</v>
      </c>
      <c r="H41" s="18" t="s">
        <v>195</v>
      </c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8" t="s">
        <v>195</v>
      </c>
      <c r="B42" s="19" t="s">
        <v>0</v>
      </c>
      <c r="C42" s="8" t="s">
        <v>196</v>
      </c>
      <c r="D42" s="8"/>
      <c r="E42" s="8"/>
      <c r="F42" s="8"/>
      <c r="G42" s="23" t="s">
        <v>97</v>
      </c>
      <c r="H42" s="18" t="s">
        <v>197</v>
      </c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10" t="s">
        <v>197</v>
      </c>
      <c r="B43" s="22" t="s">
        <v>198</v>
      </c>
      <c r="C43" s="10" t="s">
        <v>199</v>
      </c>
      <c r="D43" s="8"/>
      <c r="E43" s="8"/>
      <c r="F43" s="8"/>
      <c r="G43" s="17" t="s">
        <v>97</v>
      </c>
      <c r="H43" s="25" t="s">
        <v>200</v>
      </c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10" t="s">
        <v>200</v>
      </c>
      <c r="B44" s="22" t="s">
        <v>201</v>
      </c>
      <c r="C44" s="10" t="s">
        <v>202</v>
      </c>
      <c r="D44" s="8"/>
      <c r="E44" s="8"/>
      <c r="F44" s="8"/>
      <c r="G44" s="17" t="s">
        <v>97</v>
      </c>
      <c r="H44" s="18" t="s">
        <v>203</v>
      </c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8" t="s">
        <v>203</v>
      </c>
      <c r="B45" s="19" t="s">
        <v>204</v>
      </c>
      <c r="C45" s="8" t="s">
        <v>205</v>
      </c>
      <c r="D45" s="8"/>
      <c r="E45" s="8"/>
      <c r="F45" s="8"/>
      <c r="G45" s="23" t="s">
        <v>97</v>
      </c>
      <c r="H45" s="18" t="s">
        <v>206</v>
      </c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10" t="s">
        <v>206</v>
      </c>
      <c r="B46" s="19" t="s">
        <v>207</v>
      </c>
      <c r="C46" s="8"/>
      <c r="D46" s="8"/>
      <c r="E46" s="8"/>
      <c r="F46" s="8"/>
      <c r="G46" s="17" t="s">
        <v>97</v>
      </c>
      <c r="H46" s="18" t="s">
        <v>208</v>
      </c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10" t="s">
        <v>208</v>
      </c>
      <c r="B47" s="22" t="s">
        <v>209</v>
      </c>
      <c r="C47" s="10" t="s">
        <v>210</v>
      </c>
      <c r="D47" s="8"/>
      <c r="E47" s="8"/>
      <c r="F47" s="8"/>
      <c r="G47" s="17" t="s">
        <v>97</v>
      </c>
      <c r="H47" s="18" t="s">
        <v>211</v>
      </c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8" t="s">
        <v>211</v>
      </c>
      <c r="B48" s="19" t="s">
        <v>10</v>
      </c>
      <c r="C48" s="8" t="s">
        <v>212</v>
      </c>
      <c r="D48" s="8"/>
      <c r="E48" s="8"/>
      <c r="F48" s="8"/>
      <c r="G48" s="17" t="s">
        <v>97</v>
      </c>
      <c r="H48" s="18" t="s">
        <v>213</v>
      </c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10" t="s">
        <v>213</v>
      </c>
      <c r="B49" s="22" t="s">
        <v>214</v>
      </c>
      <c r="C49" s="10" t="s">
        <v>215</v>
      </c>
      <c r="D49" s="8"/>
      <c r="E49" s="8"/>
      <c r="F49" s="8"/>
      <c r="G49" s="23" t="s">
        <v>97</v>
      </c>
      <c r="H49" s="18" t="s">
        <v>216</v>
      </c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10" t="s">
        <v>216</v>
      </c>
      <c r="B50" s="27" t="s">
        <v>217</v>
      </c>
      <c r="C50" s="10" t="s">
        <v>217</v>
      </c>
      <c r="D50" s="8"/>
      <c r="E50" s="8"/>
      <c r="F50" s="8"/>
      <c r="G50" s="17" t="s">
        <v>97</v>
      </c>
      <c r="H50" s="18" t="s">
        <v>218</v>
      </c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10" t="s">
        <v>218</v>
      </c>
      <c r="B51" s="22" t="s">
        <v>219</v>
      </c>
      <c r="C51" s="10" t="s">
        <v>220</v>
      </c>
      <c r="D51" s="8"/>
      <c r="E51" s="8"/>
      <c r="F51" s="8"/>
      <c r="G51" s="17" t="s">
        <v>97</v>
      </c>
      <c r="H51" s="25" t="s">
        <v>221</v>
      </c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10" t="s">
        <v>221</v>
      </c>
      <c r="B52" s="22" t="s">
        <v>222</v>
      </c>
      <c r="C52" s="10" t="s">
        <v>223</v>
      </c>
      <c r="D52" s="8"/>
      <c r="E52" s="8"/>
      <c r="F52" s="8"/>
      <c r="G52" s="17" t="s">
        <v>97</v>
      </c>
      <c r="H52" s="18" t="s">
        <v>224</v>
      </c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10" t="s">
        <v>224</v>
      </c>
      <c r="B53" s="22" t="s">
        <v>225</v>
      </c>
      <c r="C53" s="10" t="s">
        <v>226</v>
      </c>
      <c r="D53" s="8"/>
      <c r="E53" s="8"/>
      <c r="F53" s="8"/>
      <c r="G53" s="17" t="s">
        <v>97</v>
      </c>
      <c r="H53" s="18" t="s">
        <v>227</v>
      </c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 t="s">
        <v>227</v>
      </c>
      <c r="B54" s="19" t="s">
        <v>228</v>
      </c>
      <c r="C54" s="8" t="s">
        <v>229</v>
      </c>
      <c r="D54" s="8"/>
      <c r="E54" s="8"/>
      <c r="F54" s="8"/>
      <c r="G54" s="17" t="s">
        <v>97</v>
      </c>
      <c r="H54" s="18" t="s">
        <v>230</v>
      </c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 t="s">
        <v>230</v>
      </c>
      <c r="B55" s="19" t="s">
        <v>231</v>
      </c>
      <c r="C55" s="8" t="s">
        <v>96</v>
      </c>
      <c r="D55" s="8"/>
      <c r="E55" s="8"/>
      <c r="F55" s="8"/>
      <c r="G55" s="17" t="s">
        <v>97</v>
      </c>
      <c r="H55" s="18" t="s">
        <v>232</v>
      </c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10" t="s">
        <v>232</v>
      </c>
      <c r="B56" s="22" t="s">
        <v>233</v>
      </c>
      <c r="C56" s="8" t="s">
        <v>234</v>
      </c>
      <c r="D56" s="8"/>
      <c r="E56" s="8"/>
      <c r="F56" s="8"/>
      <c r="G56" s="17" t="s">
        <v>97</v>
      </c>
      <c r="H56" s="18" t="s">
        <v>235</v>
      </c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 t="s">
        <v>235</v>
      </c>
      <c r="B57" s="19" t="s">
        <v>236</v>
      </c>
      <c r="C57" s="8" t="s">
        <v>237</v>
      </c>
      <c r="D57" s="8"/>
      <c r="E57" s="8"/>
      <c r="F57" s="8"/>
      <c r="G57" s="17" t="s">
        <v>97</v>
      </c>
      <c r="H57" s="18" t="s">
        <v>238</v>
      </c>
      <c r="I57" s="8"/>
      <c r="J57" s="8"/>
      <c r="K57" s="8"/>
      <c r="L57" s="8"/>
      <c r="M57" s="8"/>
      <c r="N57" s="8"/>
      <c r="O57" s="8"/>
      <c r="P57" s="8"/>
      <c r="Q57" s="8"/>
    </row>
    <row r="58" spans="1:17" ht="12.75">
      <c r="A58" s="8" t="s">
        <v>238</v>
      </c>
      <c r="B58" s="19" t="s">
        <v>239</v>
      </c>
      <c r="C58" s="8" t="s">
        <v>240</v>
      </c>
      <c r="D58" s="8"/>
      <c r="E58" s="8"/>
      <c r="F58" s="8"/>
      <c r="G58" s="23" t="s">
        <v>97</v>
      </c>
      <c r="H58" s="18" t="s">
        <v>241</v>
      </c>
      <c r="I58" s="8"/>
      <c r="J58" s="8"/>
      <c r="K58" s="8"/>
      <c r="L58" s="8"/>
      <c r="M58" s="8"/>
      <c r="N58" s="8"/>
      <c r="O58" s="8"/>
      <c r="P58" s="8"/>
      <c r="Q58" s="8"/>
    </row>
    <row r="59" spans="1:17" ht="12.75">
      <c r="A59" s="10" t="s">
        <v>241</v>
      </c>
      <c r="B59" s="22" t="s">
        <v>242</v>
      </c>
      <c r="C59" s="10" t="s">
        <v>242</v>
      </c>
      <c r="D59" s="8"/>
      <c r="E59" s="8"/>
      <c r="F59" s="8"/>
      <c r="G59" s="17" t="s">
        <v>97</v>
      </c>
      <c r="H59" s="18" t="s">
        <v>243</v>
      </c>
      <c r="I59" s="8"/>
      <c r="J59" s="8"/>
      <c r="K59" s="8"/>
      <c r="L59" s="8"/>
      <c r="M59" s="8"/>
      <c r="N59" s="8"/>
      <c r="O59" s="8"/>
      <c r="P59" s="8"/>
      <c r="Q59" s="8"/>
    </row>
    <row r="60" spans="1:17" ht="12.75">
      <c r="A60" s="8" t="s">
        <v>243</v>
      </c>
      <c r="B60" s="19" t="s">
        <v>12</v>
      </c>
      <c r="C60" s="8" t="s">
        <v>244</v>
      </c>
      <c r="D60" s="8"/>
      <c r="E60" s="8"/>
      <c r="F60" s="8"/>
      <c r="G60" s="23" t="s">
        <v>97</v>
      </c>
      <c r="H60" s="18" t="s">
        <v>245</v>
      </c>
      <c r="I60" s="8"/>
      <c r="J60" s="8"/>
      <c r="K60" s="8"/>
      <c r="L60" s="8"/>
      <c r="M60" s="8"/>
      <c r="N60" s="8"/>
      <c r="O60" s="8"/>
      <c r="P60" s="8"/>
      <c r="Q60" s="8"/>
    </row>
    <row r="61" spans="1:17" ht="12.75">
      <c r="A61" s="10" t="s">
        <v>245</v>
      </c>
      <c r="B61" s="19" t="s">
        <v>246</v>
      </c>
      <c r="C61" s="8"/>
      <c r="D61" s="8"/>
      <c r="E61" s="8"/>
      <c r="F61" s="8"/>
      <c r="G61" s="23" t="s">
        <v>97</v>
      </c>
      <c r="H61" s="18" t="s">
        <v>247</v>
      </c>
      <c r="I61" s="8"/>
      <c r="J61" s="8"/>
      <c r="K61" s="8"/>
      <c r="L61" s="8"/>
      <c r="M61" s="8"/>
      <c r="N61" s="8"/>
      <c r="O61" s="8"/>
      <c r="P61" s="8"/>
      <c r="Q61" s="8"/>
    </row>
    <row r="62" spans="1:17" ht="12.75">
      <c r="A62" s="10" t="s">
        <v>247</v>
      </c>
      <c r="B62" s="22" t="s">
        <v>248</v>
      </c>
      <c r="C62" s="10" t="s">
        <v>249</v>
      </c>
      <c r="D62" s="8"/>
      <c r="E62" s="8"/>
      <c r="F62" s="8"/>
      <c r="G62" s="23" t="s">
        <v>97</v>
      </c>
      <c r="H62" s="18" t="s">
        <v>250</v>
      </c>
      <c r="I62" s="8"/>
      <c r="J62" s="8"/>
      <c r="K62" s="8"/>
      <c r="L62" s="8"/>
      <c r="M62" s="8"/>
      <c r="N62" s="8"/>
      <c r="O62" s="8"/>
      <c r="P62" s="8"/>
      <c r="Q62" s="8"/>
    </row>
    <row r="63" spans="1:17" ht="12.75">
      <c r="A63" s="10" t="s">
        <v>250</v>
      </c>
      <c r="B63" s="26" t="s">
        <v>251</v>
      </c>
      <c r="C63" s="28" t="s">
        <v>252</v>
      </c>
      <c r="D63" s="8"/>
      <c r="E63" s="8"/>
      <c r="F63" s="8"/>
      <c r="G63" s="17" t="s">
        <v>97</v>
      </c>
      <c r="H63" s="18" t="s">
        <v>253</v>
      </c>
      <c r="I63" s="8"/>
      <c r="J63" s="8"/>
      <c r="K63" s="8"/>
      <c r="L63" s="8"/>
      <c r="M63" s="8"/>
      <c r="N63" s="8"/>
      <c r="O63" s="8"/>
      <c r="P63" s="8"/>
      <c r="Q63" s="8"/>
    </row>
    <row r="64" spans="1:17" ht="12.75">
      <c r="A64" s="10" t="s">
        <v>254</v>
      </c>
      <c r="B64" s="22" t="s">
        <v>255</v>
      </c>
      <c r="C64" s="10" t="s">
        <v>256</v>
      </c>
      <c r="D64" s="8"/>
      <c r="E64" s="8"/>
      <c r="F64" s="8"/>
      <c r="G64" s="17" t="s">
        <v>97</v>
      </c>
      <c r="H64" s="18" t="s">
        <v>257</v>
      </c>
      <c r="I64" s="8"/>
      <c r="J64" s="8"/>
      <c r="K64" s="8"/>
      <c r="L64" s="8"/>
      <c r="M64" s="8"/>
      <c r="N64" s="8"/>
      <c r="O64" s="8"/>
      <c r="P64" s="8"/>
      <c r="Q64" s="8"/>
    </row>
    <row r="65" spans="1:17" ht="12.75">
      <c r="A65" s="10" t="s">
        <v>257</v>
      </c>
      <c r="B65" s="22" t="s">
        <v>258</v>
      </c>
      <c r="C65" s="10" t="s">
        <v>259</v>
      </c>
      <c r="D65" s="8" t="s">
        <v>260</v>
      </c>
      <c r="E65" s="8"/>
      <c r="F65" s="8"/>
      <c r="G65" s="23" t="s">
        <v>97</v>
      </c>
      <c r="H65" s="18" t="s">
        <v>261</v>
      </c>
      <c r="I65" s="8"/>
      <c r="J65" s="8"/>
      <c r="K65" s="8"/>
      <c r="L65" s="8"/>
      <c r="M65" s="8"/>
      <c r="N65" s="8"/>
      <c r="O65" s="8"/>
      <c r="P65" s="8"/>
      <c r="Q65" s="8"/>
    </row>
    <row r="66" spans="1:17" ht="12.75">
      <c r="A66" s="10" t="s">
        <v>261</v>
      </c>
      <c r="B66" s="22" t="s">
        <v>262</v>
      </c>
      <c r="C66" s="10" t="s">
        <v>263</v>
      </c>
      <c r="D66" s="8" t="s">
        <v>264</v>
      </c>
      <c r="E66" s="8"/>
      <c r="F66" s="8"/>
      <c r="G66" s="17" t="s">
        <v>97</v>
      </c>
      <c r="H66" s="18" t="s">
        <v>265</v>
      </c>
      <c r="I66" s="8"/>
      <c r="J66" s="8"/>
      <c r="K66" s="8"/>
      <c r="L66" s="8"/>
      <c r="M66" s="8"/>
      <c r="N66" s="8"/>
      <c r="O66" s="8"/>
      <c r="P66" s="8"/>
      <c r="Q66" s="8"/>
    </row>
    <row r="67" spans="1:17" ht="12.75">
      <c r="A67" s="8" t="s">
        <v>265</v>
      </c>
      <c r="B67" s="19" t="s">
        <v>266</v>
      </c>
      <c r="C67" s="8" t="s">
        <v>267</v>
      </c>
      <c r="D67" s="8"/>
      <c r="E67" s="8"/>
      <c r="F67" s="8"/>
      <c r="G67" s="23" t="s">
        <v>97</v>
      </c>
      <c r="H67" s="18" t="s">
        <v>268</v>
      </c>
      <c r="I67" s="8"/>
      <c r="J67" s="8"/>
      <c r="K67" s="8"/>
      <c r="L67" s="8"/>
      <c r="M67" s="8"/>
      <c r="N67" s="8"/>
      <c r="O67" s="8"/>
      <c r="P67" s="8"/>
      <c r="Q67" s="8"/>
    </row>
    <row r="68" spans="1:17" ht="12.75">
      <c r="A68" s="10" t="s">
        <v>268</v>
      </c>
      <c r="B68" s="19" t="s">
        <v>269</v>
      </c>
      <c r="C68" s="10" t="s">
        <v>270</v>
      </c>
      <c r="D68" s="8"/>
      <c r="E68" s="8"/>
      <c r="F68" s="8"/>
      <c r="G68" s="17" t="s">
        <v>97</v>
      </c>
      <c r="H68" s="18" t="s">
        <v>271</v>
      </c>
      <c r="I68" s="8"/>
      <c r="J68" s="8"/>
      <c r="K68" s="8"/>
      <c r="L68" s="8"/>
      <c r="M68" s="8"/>
      <c r="N68" s="8"/>
      <c r="O68" s="8"/>
      <c r="P68" s="8"/>
      <c r="Q68" s="8"/>
    </row>
    <row r="69" spans="1:17" ht="12.75">
      <c r="A69" s="10" t="s">
        <v>271</v>
      </c>
      <c r="B69" s="22" t="s">
        <v>272</v>
      </c>
      <c r="C69" s="10" t="s">
        <v>273</v>
      </c>
      <c r="D69" s="8"/>
      <c r="E69" s="8"/>
      <c r="F69" s="8"/>
      <c r="G69" s="17" t="s">
        <v>97</v>
      </c>
      <c r="H69" s="18" t="s">
        <v>274</v>
      </c>
      <c r="I69" s="8"/>
      <c r="J69" s="8"/>
      <c r="K69" s="8"/>
      <c r="L69" s="8"/>
      <c r="M69" s="8"/>
      <c r="N69" s="8"/>
      <c r="O69" s="8"/>
      <c r="P69" s="8"/>
      <c r="Q69" s="8"/>
    </row>
    <row r="70" spans="1:17" ht="12.75">
      <c r="A70" s="10" t="s">
        <v>274</v>
      </c>
      <c r="B70" s="22" t="s">
        <v>275</v>
      </c>
      <c r="C70" s="10" t="s">
        <v>276</v>
      </c>
      <c r="D70" s="8"/>
      <c r="E70" s="8"/>
      <c r="F70" s="8"/>
      <c r="G70" s="17" t="s">
        <v>97</v>
      </c>
      <c r="H70" s="18" t="s">
        <v>277</v>
      </c>
      <c r="I70" s="8"/>
      <c r="J70" s="8"/>
      <c r="K70" s="8"/>
      <c r="L70" s="8"/>
      <c r="M70" s="8"/>
      <c r="N70" s="8"/>
      <c r="O70" s="8"/>
      <c r="P70" s="8"/>
      <c r="Q70" s="8"/>
    </row>
    <row r="71" spans="1:17" ht="12.75">
      <c r="A71" s="10" t="s">
        <v>278</v>
      </c>
      <c r="B71" s="19" t="s">
        <v>279</v>
      </c>
      <c r="C71" s="8"/>
      <c r="D71" s="8"/>
      <c r="E71" s="8"/>
      <c r="F71" s="8"/>
      <c r="G71" s="23" t="s">
        <v>97</v>
      </c>
      <c r="H71" s="18" t="s">
        <v>278</v>
      </c>
      <c r="I71" s="8"/>
      <c r="J71" s="8"/>
      <c r="K71" s="8"/>
      <c r="L71" s="8"/>
      <c r="M71" s="8"/>
      <c r="N71" s="8"/>
      <c r="O71" s="8"/>
      <c r="P71" s="8"/>
      <c r="Q71" s="8"/>
    </row>
    <row r="72" spans="1:17" ht="12.75">
      <c r="A72" s="10" t="s">
        <v>277</v>
      </c>
      <c r="B72" s="22" t="s">
        <v>280</v>
      </c>
      <c r="C72" s="8"/>
      <c r="D72" s="8"/>
      <c r="E72" s="8"/>
      <c r="F72" s="8"/>
      <c r="G72" s="17" t="s">
        <v>97</v>
      </c>
      <c r="H72" s="18" t="s">
        <v>281</v>
      </c>
      <c r="I72" s="8"/>
      <c r="J72" s="8"/>
      <c r="K72" s="8"/>
      <c r="L72" s="8"/>
      <c r="M72" s="8"/>
      <c r="N72" s="8"/>
      <c r="O72" s="8"/>
      <c r="P72" s="8"/>
      <c r="Q72" s="8"/>
    </row>
    <row r="73" spans="1:17" ht="12.75">
      <c r="A73" s="10" t="s">
        <v>281</v>
      </c>
      <c r="B73" s="22" t="s">
        <v>282</v>
      </c>
      <c r="C73" s="10" t="s">
        <v>283</v>
      </c>
      <c r="D73" s="8"/>
      <c r="E73" s="8"/>
      <c r="F73" s="8"/>
      <c r="G73" s="17" t="s">
        <v>97</v>
      </c>
      <c r="H73" s="18" t="s">
        <v>284</v>
      </c>
      <c r="I73" s="8"/>
      <c r="J73" s="8"/>
      <c r="K73" s="8"/>
      <c r="L73" s="8"/>
      <c r="M73" s="8"/>
      <c r="N73" s="8"/>
      <c r="O73" s="8"/>
      <c r="P73" s="8"/>
      <c r="Q73" s="8"/>
    </row>
    <row r="74" spans="1:17" ht="12.75">
      <c r="A74" s="8" t="s">
        <v>284</v>
      </c>
      <c r="B74" s="19" t="s">
        <v>285</v>
      </c>
      <c r="C74" s="8" t="s">
        <v>286</v>
      </c>
      <c r="D74" s="8"/>
      <c r="E74" s="8"/>
      <c r="F74" s="8"/>
      <c r="G74" s="23" t="s">
        <v>97</v>
      </c>
      <c r="H74" s="18" t="s">
        <v>287</v>
      </c>
      <c r="I74" s="8"/>
      <c r="J74" s="8"/>
      <c r="K74" s="8"/>
      <c r="L74" s="8"/>
      <c r="M74" s="8"/>
      <c r="N74" s="8"/>
      <c r="O74" s="8"/>
      <c r="P74" s="8"/>
      <c r="Q74" s="8"/>
    </row>
    <row r="75" spans="1:17" ht="12.75">
      <c r="A75" s="10" t="s">
        <v>287</v>
      </c>
      <c r="B75" s="22" t="s">
        <v>288</v>
      </c>
      <c r="C75" s="8" t="s">
        <v>289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25.5">
      <c r="A76" s="8"/>
      <c r="B76" s="8"/>
      <c r="C76" s="8"/>
      <c r="D76" s="8"/>
      <c r="E76" s="8"/>
      <c r="F76" s="8"/>
      <c r="G76" s="23" t="s">
        <v>97</v>
      </c>
      <c r="H76" s="18" t="s">
        <v>47</v>
      </c>
      <c r="I76" s="8"/>
      <c r="J76" s="8"/>
      <c r="K76" s="8"/>
      <c r="L76" s="8"/>
      <c r="M76" s="8"/>
      <c r="N76" s="8"/>
      <c r="O76" s="8"/>
      <c r="P76" s="8"/>
      <c r="Q76" s="8"/>
    </row>
    <row r="77" spans="1:17" ht="25.5">
      <c r="A77" s="8"/>
      <c r="B77" s="8"/>
      <c r="C77" s="8"/>
      <c r="D77" s="8"/>
      <c r="E77" s="8"/>
      <c r="F77" s="8"/>
      <c r="G77" s="23" t="s">
        <v>97</v>
      </c>
      <c r="H77" s="18" t="s">
        <v>290</v>
      </c>
      <c r="I77" s="8"/>
      <c r="J77" s="8"/>
      <c r="K77" s="8"/>
      <c r="L77" s="8"/>
      <c r="M77" s="8"/>
      <c r="N77" s="8"/>
      <c r="O77" s="8"/>
      <c r="P77" s="8"/>
      <c r="Q77" s="8"/>
    </row>
    <row r="78" spans="1:17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2.75">
      <c r="A80" s="8"/>
      <c r="B80" s="29" t="s">
        <v>291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2.75">
      <c r="A81" s="8"/>
      <c r="B81" s="8" t="s">
        <v>292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2.75">
      <c r="A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Angstmann</dc:creator>
  <cp:keywords/>
  <dc:description/>
  <cp:lastModifiedBy>pendall</cp:lastModifiedBy>
  <dcterms:created xsi:type="dcterms:W3CDTF">2005-10-03T23:29:48Z</dcterms:created>
  <dcterms:modified xsi:type="dcterms:W3CDTF">2009-10-14T18:36:27Z</dcterms:modified>
  <cp:category/>
  <cp:version/>
  <cp:contentType/>
  <cp:contentStatus/>
</cp:coreProperties>
</file>